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900" windowHeight="12150"/>
  </bookViews>
  <sheets>
    <sheet name="2013 Challenge Period" sheetId="1" r:id="rId1"/>
  </sheets>
  <definedNames>
    <definedName name="activeriders">'2013 Challenge Period'!$M:$M</definedName>
    <definedName name="miles">'2013 Challenge Period'!$D:$D</definedName>
    <definedName name="mountainm">'2013 Challenge Period'!$L:$L</definedName>
    <definedName name="mountainp">'2013 Challenge Period'!$I:$I</definedName>
    <definedName name="points">'2013 Challenge Period'!$E:$E</definedName>
    <definedName name="population">'2013 Challenge Period'!$C:$C</definedName>
    <definedName name="pulseriders">'2013 Challenge Period'!$O:$O</definedName>
    <definedName name="riders">'2013 Challenge Period'!$B:$B</definedName>
    <definedName name="sportm">'2013 Challenge Period'!$K:$K</definedName>
    <definedName name="sportp">'2013 Challenge Period'!$H:$H</definedName>
    <definedName name="totalpoints">'2013 Challenge Period'!$F:$F</definedName>
    <definedName name="transportm">'2013 Challenge Period'!$J:$J</definedName>
    <definedName name="transportp">'2013 Challenge Period'!$G:$G</definedName>
  </definedNames>
  <calcPr calcId="145621" concurrentCalc="0"/>
</workbook>
</file>

<file path=xl/calcChain.xml><?xml version="1.0" encoding="utf-8"?>
<calcChain xmlns="http://schemas.openxmlformats.org/spreadsheetml/2006/main">
  <c r="F52" i="1" l="1"/>
  <c r="W52" i="1"/>
  <c r="F51" i="1"/>
  <c r="W51" i="1"/>
  <c r="F50" i="1"/>
  <c r="W50" i="1"/>
  <c r="F49" i="1"/>
  <c r="W49" i="1"/>
  <c r="F45" i="1"/>
  <c r="W45" i="1"/>
  <c r="F47" i="1"/>
  <c r="W47" i="1"/>
  <c r="F48" i="1"/>
  <c r="W48" i="1"/>
  <c r="F42" i="1"/>
  <c r="W42" i="1"/>
  <c r="F46" i="1"/>
  <c r="W46" i="1"/>
  <c r="F41" i="1"/>
  <c r="W41" i="1"/>
  <c r="F43" i="1"/>
  <c r="W43" i="1"/>
  <c r="F44" i="1"/>
  <c r="W44" i="1"/>
  <c r="F38" i="1"/>
  <c r="W38" i="1"/>
  <c r="F40" i="1"/>
  <c r="W40" i="1"/>
  <c r="F37" i="1"/>
  <c r="W37" i="1"/>
  <c r="F26" i="1"/>
  <c r="W26" i="1"/>
  <c r="F36" i="1"/>
  <c r="W36" i="1"/>
  <c r="F39" i="1"/>
  <c r="W39" i="1"/>
  <c r="F31" i="1"/>
  <c r="W31" i="1"/>
  <c r="F35" i="1"/>
  <c r="W35" i="1"/>
  <c r="F33" i="1"/>
  <c r="W33" i="1"/>
  <c r="F25" i="1"/>
  <c r="W25" i="1"/>
  <c r="F28" i="1"/>
  <c r="W28" i="1"/>
  <c r="F34" i="1"/>
  <c r="W34" i="1"/>
  <c r="F24" i="1"/>
  <c r="W24" i="1"/>
  <c r="F32" i="1"/>
  <c r="W32" i="1"/>
  <c r="F29" i="1"/>
  <c r="W29" i="1"/>
  <c r="F22" i="1"/>
  <c r="W22" i="1"/>
  <c r="F4" i="1"/>
  <c r="W4" i="1"/>
  <c r="F18" i="1"/>
  <c r="W18" i="1"/>
  <c r="F20" i="1"/>
  <c r="W20" i="1"/>
  <c r="F27" i="1"/>
  <c r="W27" i="1"/>
  <c r="F16" i="1"/>
  <c r="W16" i="1"/>
  <c r="F19" i="1"/>
  <c r="W19" i="1"/>
  <c r="F30" i="1"/>
  <c r="W30" i="1"/>
  <c r="F14" i="1"/>
  <c r="W14" i="1"/>
  <c r="F21" i="1"/>
  <c r="W21" i="1"/>
  <c r="F13" i="1"/>
  <c r="W13" i="1"/>
  <c r="F17" i="1"/>
  <c r="W17" i="1"/>
  <c r="F23" i="1"/>
  <c r="W23" i="1"/>
  <c r="F12" i="1"/>
  <c r="W12" i="1"/>
  <c r="F11" i="1"/>
  <c r="W11" i="1"/>
  <c r="F9" i="1"/>
  <c r="W9" i="1"/>
  <c r="F15" i="1"/>
  <c r="W15" i="1"/>
  <c r="F10" i="1"/>
  <c r="W10" i="1"/>
  <c r="F8" i="1"/>
  <c r="W8" i="1"/>
  <c r="F6" i="1"/>
  <c r="W6" i="1"/>
  <c r="F5" i="1"/>
  <c r="W5" i="1"/>
  <c r="F2" i="1"/>
  <c r="W2" i="1"/>
  <c r="F7" i="1"/>
  <c r="W7" i="1"/>
  <c r="F3" i="1"/>
  <c r="W3" i="1"/>
  <c r="K42" i="1"/>
  <c r="V42" i="1"/>
  <c r="J42" i="1"/>
  <c r="U42" i="1"/>
  <c r="T42" i="1"/>
  <c r="K52" i="1"/>
  <c r="V52" i="1"/>
  <c r="J52" i="1"/>
  <c r="U52" i="1"/>
  <c r="T52" i="1"/>
  <c r="K45" i="1"/>
  <c r="V45" i="1"/>
  <c r="J45" i="1"/>
  <c r="U45" i="1"/>
  <c r="T45" i="1"/>
  <c r="K26" i="1"/>
  <c r="V26" i="1"/>
  <c r="J26" i="1"/>
  <c r="U26" i="1"/>
  <c r="T26" i="1"/>
  <c r="K7" i="1"/>
  <c r="V7" i="1"/>
  <c r="J7" i="1"/>
  <c r="U7" i="1"/>
  <c r="T7" i="1"/>
  <c r="K5" i="1"/>
  <c r="V5" i="1"/>
  <c r="J5" i="1"/>
  <c r="U5" i="1"/>
  <c r="T5" i="1"/>
  <c r="K49" i="1"/>
  <c r="V49" i="1"/>
  <c r="J49" i="1"/>
  <c r="U49" i="1"/>
  <c r="T49" i="1"/>
  <c r="K3" i="1"/>
  <c r="V3" i="1"/>
  <c r="J3" i="1"/>
  <c r="U3" i="1"/>
  <c r="T3" i="1"/>
  <c r="K28" i="1"/>
  <c r="V28" i="1"/>
  <c r="J28" i="1"/>
  <c r="U28" i="1"/>
  <c r="T28" i="1"/>
  <c r="K39" i="1"/>
  <c r="V39" i="1"/>
  <c r="J39" i="1"/>
  <c r="U39" i="1"/>
  <c r="T39" i="1"/>
  <c r="K30" i="1"/>
  <c r="V30" i="1"/>
  <c r="J30" i="1"/>
  <c r="U30" i="1"/>
  <c r="T30" i="1"/>
  <c r="K21" i="1"/>
  <c r="V21" i="1"/>
  <c r="J21" i="1"/>
  <c r="U21" i="1"/>
  <c r="T21" i="1"/>
  <c r="K27" i="1"/>
  <c r="V27" i="1"/>
  <c r="J27" i="1"/>
  <c r="U27" i="1"/>
  <c r="T27" i="1"/>
  <c r="K51" i="1"/>
  <c r="V51" i="1"/>
  <c r="J51" i="1"/>
  <c r="U51" i="1"/>
  <c r="T51" i="1"/>
  <c r="K8" i="1"/>
  <c r="V8" i="1"/>
  <c r="J8" i="1"/>
  <c r="U8" i="1"/>
  <c r="T8" i="1"/>
  <c r="K13" i="1"/>
  <c r="V13" i="1"/>
  <c r="J13" i="1"/>
  <c r="U13" i="1"/>
  <c r="T13" i="1"/>
  <c r="K43" i="1"/>
  <c r="V43" i="1"/>
  <c r="J43" i="1"/>
  <c r="U43" i="1"/>
  <c r="T43" i="1"/>
  <c r="K15" i="1"/>
  <c r="V15" i="1"/>
  <c r="J15" i="1"/>
  <c r="U15" i="1"/>
  <c r="T15" i="1"/>
  <c r="K47" i="1"/>
  <c r="V47" i="1"/>
  <c r="J47" i="1"/>
  <c r="U47" i="1"/>
  <c r="T47" i="1"/>
  <c r="K23" i="1"/>
  <c r="V23" i="1"/>
  <c r="J23" i="1"/>
  <c r="U23" i="1"/>
  <c r="T23" i="1"/>
  <c r="K10" i="1"/>
  <c r="V10" i="1"/>
  <c r="G10" i="1"/>
  <c r="J10" i="1"/>
  <c r="U10" i="1"/>
  <c r="T10" i="1"/>
  <c r="K11" i="1"/>
  <c r="V11" i="1"/>
  <c r="J11" i="1"/>
  <c r="U11" i="1"/>
  <c r="T11" i="1"/>
  <c r="K4" i="1"/>
  <c r="V4" i="1"/>
  <c r="G4" i="1"/>
  <c r="J4" i="1"/>
  <c r="U4" i="1"/>
  <c r="T4" i="1"/>
  <c r="K41" i="1"/>
  <c r="V41" i="1"/>
  <c r="J41" i="1"/>
  <c r="U41" i="1"/>
  <c r="T41" i="1"/>
  <c r="K34" i="1"/>
  <c r="V34" i="1"/>
  <c r="J34" i="1"/>
  <c r="U34" i="1"/>
  <c r="T34" i="1"/>
  <c r="K16" i="1"/>
  <c r="V16" i="1"/>
  <c r="J16" i="1"/>
  <c r="U16" i="1"/>
  <c r="T16" i="1"/>
  <c r="K18" i="1"/>
  <c r="V18" i="1"/>
  <c r="J18" i="1"/>
  <c r="U18" i="1"/>
  <c r="T18" i="1"/>
  <c r="K37" i="1"/>
  <c r="V37" i="1"/>
  <c r="J37" i="1"/>
  <c r="U37" i="1"/>
  <c r="T37" i="1"/>
  <c r="K46" i="1"/>
  <c r="V46" i="1"/>
  <c r="J46" i="1"/>
  <c r="U46" i="1"/>
  <c r="T46" i="1"/>
  <c r="K2" i="1"/>
  <c r="V2" i="1"/>
  <c r="J2" i="1"/>
  <c r="U2" i="1"/>
  <c r="T2" i="1"/>
  <c r="K9" i="1"/>
  <c r="V9" i="1"/>
  <c r="J9" i="1"/>
  <c r="U9" i="1"/>
  <c r="T9" i="1"/>
  <c r="K22" i="1"/>
  <c r="V22" i="1"/>
  <c r="G22" i="1"/>
  <c r="J22" i="1"/>
  <c r="U22" i="1"/>
  <c r="T22" i="1"/>
  <c r="K48" i="1"/>
  <c r="V48" i="1"/>
  <c r="J48" i="1"/>
  <c r="U48" i="1"/>
  <c r="T48" i="1"/>
  <c r="K6" i="1"/>
  <c r="V6" i="1"/>
  <c r="J6" i="1"/>
  <c r="U6" i="1"/>
  <c r="T6" i="1"/>
  <c r="K50" i="1"/>
  <c r="V50" i="1"/>
  <c r="J50" i="1"/>
  <c r="U50" i="1"/>
  <c r="T50" i="1"/>
  <c r="K12" i="1"/>
  <c r="V12" i="1"/>
  <c r="J12" i="1"/>
  <c r="U12" i="1"/>
  <c r="T12" i="1"/>
  <c r="K32" i="1"/>
  <c r="V32" i="1"/>
  <c r="J32" i="1"/>
  <c r="U32" i="1"/>
  <c r="T32" i="1"/>
  <c r="K40" i="1"/>
  <c r="V40" i="1"/>
  <c r="J40" i="1"/>
  <c r="U40" i="1"/>
  <c r="T40" i="1"/>
  <c r="K20" i="1"/>
  <c r="V20" i="1"/>
  <c r="J20" i="1"/>
  <c r="U20" i="1"/>
  <c r="T20" i="1"/>
  <c r="K19" i="1"/>
  <c r="V19" i="1"/>
  <c r="J19" i="1"/>
  <c r="U19" i="1"/>
  <c r="T19" i="1"/>
  <c r="K38" i="1"/>
  <c r="V38" i="1"/>
  <c r="J38" i="1"/>
  <c r="U38" i="1"/>
  <c r="T38" i="1"/>
  <c r="K24" i="1"/>
  <c r="V24" i="1"/>
  <c r="J24" i="1"/>
  <c r="U24" i="1"/>
  <c r="T24" i="1"/>
  <c r="K35" i="1"/>
  <c r="V35" i="1"/>
  <c r="J35" i="1"/>
  <c r="U35" i="1"/>
  <c r="T35" i="1"/>
  <c r="K33" i="1"/>
  <c r="V33" i="1"/>
  <c r="J33" i="1"/>
  <c r="U33" i="1"/>
  <c r="T33" i="1"/>
  <c r="K25" i="1"/>
  <c r="V25" i="1"/>
  <c r="J25" i="1"/>
  <c r="U25" i="1"/>
  <c r="T25" i="1"/>
  <c r="K17" i="1"/>
  <c r="V17" i="1"/>
  <c r="J17" i="1"/>
  <c r="U17" i="1"/>
  <c r="T17" i="1"/>
  <c r="K31" i="1"/>
  <c r="V31" i="1"/>
  <c r="J31" i="1"/>
  <c r="U31" i="1"/>
  <c r="T31" i="1"/>
  <c r="K36" i="1"/>
  <c r="V36" i="1"/>
  <c r="J36" i="1"/>
  <c r="U36" i="1"/>
  <c r="T36" i="1"/>
  <c r="K29" i="1"/>
  <c r="V29" i="1"/>
  <c r="J29" i="1"/>
  <c r="U29" i="1"/>
  <c r="T29" i="1"/>
  <c r="K14" i="1"/>
  <c r="V14" i="1"/>
  <c r="J14" i="1"/>
  <c r="U14" i="1"/>
  <c r="T14" i="1"/>
  <c r="K44" i="1"/>
  <c r="V44" i="1"/>
  <c r="J44" i="1"/>
  <c r="U44" i="1"/>
  <c r="T44" i="1"/>
  <c r="P42" i="1"/>
  <c r="P52" i="1"/>
  <c r="P45" i="1"/>
  <c r="P26" i="1"/>
  <c r="P7" i="1"/>
  <c r="P5" i="1"/>
  <c r="P49" i="1"/>
  <c r="P3" i="1"/>
  <c r="P28" i="1"/>
  <c r="P39" i="1"/>
  <c r="P30" i="1"/>
  <c r="P21" i="1"/>
  <c r="P27" i="1"/>
  <c r="P51" i="1"/>
  <c r="P8" i="1"/>
  <c r="P13" i="1"/>
  <c r="P43" i="1"/>
  <c r="P15" i="1"/>
  <c r="P47" i="1"/>
  <c r="P23" i="1"/>
  <c r="P10" i="1"/>
  <c r="P11" i="1"/>
  <c r="P4" i="1"/>
  <c r="P41" i="1"/>
  <c r="P34" i="1"/>
  <c r="P16" i="1"/>
  <c r="P18" i="1"/>
  <c r="P37" i="1"/>
  <c r="P46" i="1"/>
  <c r="P2" i="1"/>
  <c r="P9" i="1"/>
  <c r="P22" i="1"/>
  <c r="P48" i="1"/>
  <c r="P6" i="1"/>
  <c r="P50" i="1"/>
  <c r="P12" i="1"/>
  <c r="P32" i="1"/>
  <c r="P40" i="1"/>
  <c r="P20" i="1"/>
  <c r="P19" i="1"/>
  <c r="P38" i="1"/>
  <c r="P24" i="1"/>
  <c r="P35" i="1"/>
  <c r="P33" i="1"/>
  <c r="P25" i="1"/>
  <c r="P17" i="1"/>
  <c r="P31" i="1"/>
  <c r="P36" i="1"/>
  <c r="P29" i="1"/>
  <c r="P14" i="1"/>
  <c r="P44" i="1"/>
  <c r="N42" i="1"/>
  <c r="N52" i="1"/>
  <c r="N45" i="1"/>
  <c r="N26" i="1"/>
  <c r="N7" i="1"/>
  <c r="N5" i="1"/>
  <c r="N49" i="1"/>
  <c r="N3" i="1"/>
  <c r="N28" i="1"/>
  <c r="N39" i="1"/>
  <c r="N30" i="1"/>
  <c r="N21" i="1"/>
  <c r="N27" i="1"/>
  <c r="N51" i="1"/>
  <c r="N8" i="1"/>
  <c r="N13" i="1"/>
  <c r="N43" i="1"/>
  <c r="N15" i="1"/>
  <c r="N47" i="1"/>
  <c r="N23" i="1"/>
  <c r="N10" i="1"/>
  <c r="N11" i="1"/>
  <c r="N4" i="1"/>
  <c r="N41" i="1"/>
  <c r="N34" i="1"/>
  <c r="N16" i="1"/>
  <c r="N18" i="1"/>
  <c r="N37" i="1"/>
  <c r="N46" i="1"/>
  <c r="N2" i="1"/>
  <c r="N9" i="1"/>
  <c r="N22" i="1"/>
  <c r="N48" i="1"/>
  <c r="N6" i="1"/>
  <c r="N50" i="1"/>
  <c r="N12" i="1"/>
  <c r="N32" i="1"/>
  <c r="N40" i="1"/>
  <c r="N20" i="1"/>
  <c r="N19" i="1"/>
  <c r="N38" i="1"/>
  <c r="N24" i="1"/>
  <c r="N35" i="1"/>
  <c r="N33" i="1"/>
  <c r="N25" i="1"/>
  <c r="N17" i="1"/>
  <c r="N31" i="1"/>
  <c r="N36" i="1"/>
  <c r="N29" i="1"/>
  <c r="N14" i="1"/>
  <c r="N44" i="1"/>
  <c r="R42" i="1"/>
  <c r="S42" i="1"/>
  <c r="Q42" i="1"/>
  <c r="R52" i="1"/>
  <c r="S52" i="1"/>
  <c r="Q52" i="1"/>
  <c r="R45" i="1"/>
  <c r="S45" i="1"/>
  <c r="Q45" i="1"/>
  <c r="R26" i="1"/>
  <c r="S26" i="1"/>
  <c r="Q26" i="1"/>
  <c r="R7" i="1"/>
  <c r="S7" i="1"/>
  <c r="Q7" i="1"/>
  <c r="R5" i="1"/>
  <c r="S5" i="1"/>
  <c r="Q5" i="1"/>
  <c r="R49" i="1"/>
  <c r="S49" i="1"/>
  <c r="Q49" i="1"/>
  <c r="R3" i="1"/>
  <c r="S3" i="1"/>
  <c r="Q3" i="1"/>
  <c r="R28" i="1"/>
  <c r="S28" i="1"/>
  <c r="Q28" i="1"/>
  <c r="R39" i="1"/>
  <c r="S39" i="1"/>
  <c r="Q39" i="1"/>
  <c r="R30" i="1"/>
  <c r="S30" i="1"/>
  <c r="Q30" i="1"/>
  <c r="R21" i="1"/>
  <c r="S21" i="1"/>
  <c r="Q21" i="1"/>
  <c r="R27" i="1"/>
  <c r="S27" i="1"/>
  <c r="Q27" i="1"/>
  <c r="R51" i="1"/>
  <c r="S51" i="1"/>
  <c r="Q51" i="1"/>
  <c r="R8" i="1"/>
  <c r="S8" i="1"/>
  <c r="Q8" i="1"/>
  <c r="R13" i="1"/>
  <c r="S13" i="1"/>
  <c r="Q13" i="1"/>
  <c r="R43" i="1"/>
  <c r="S43" i="1"/>
  <c r="Q43" i="1"/>
  <c r="R15" i="1"/>
  <c r="S15" i="1"/>
  <c r="Q15" i="1"/>
  <c r="R47" i="1"/>
  <c r="S47" i="1"/>
  <c r="Q47" i="1"/>
  <c r="R23" i="1"/>
  <c r="S23" i="1"/>
  <c r="Q23" i="1"/>
  <c r="R10" i="1"/>
  <c r="S10" i="1"/>
  <c r="Q10" i="1"/>
  <c r="R11" i="1"/>
  <c r="S11" i="1"/>
  <c r="Q11" i="1"/>
  <c r="R4" i="1"/>
  <c r="S4" i="1"/>
  <c r="Q4" i="1"/>
  <c r="R41" i="1"/>
  <c r="S41" i="1"/>
  <c r="Q41" i="1"/>
  <c r="R34" i="1"/>
  <c r="S34" i="1"/>
  <c r="Q34" i="1"/>
  <c r="R16" i="1"/>
  <c r="S16" i="1"/>
  <c r="Q16" i="1"/>
  <c r="R18" i="1"/>
  <c r="S18" i="1"/>
  <c r="Q18" i="1"/>
  <c r="R37" i="1"/>
  <c r="S37" i="1"/>
  <c r="Q37" i="1"/>
  <c r="R46" i="1"/>
  <c r="S46" i="1"/>
  <c r="Q46" i="1"/>
  <c r="R2" i="1"/>
  <c r="S2" i="1"/>
  <c r="Q2" i="1"/>
  <c r="R9" i="1"/>
  <c r="S9" i="1"/>
  <c r="Q9" i="1"/>
  <c r="R22" i="1"/>
  <c r="S22" i="1"/>
  <c r="Q22" i="1"/>
  <c r="R48" i="1"/>
  <c r="S48" i="1"/>
  <c r="Q48" i="1"/>
  <c r="R6" i="1"/>
  <c r="S6" i="1"/>
  <c r="Q6" i="1"/>
  <c r="R50" i="1"/>
  <c r="S50" i="1"/>
  <c r="Q50" i="1"/>
  <c r="R12" i="1"/>
  <c r="S12" i="1"/>
  <c r="Q12" i="1"/>
  <c r="R32" i="1"/>
  <c r="S32" i="1"/>
  <c r="Q32" i="1"/>
  <c r="R40" i="1"/>
  <c r="S40" i="1"/>
  <c r="Q40" i="1"/>
  <c r="R20" i="1"/>
  <c r="S20" i="1"/>
  <c r="Q20" i="1"/>
  <c r="R19" i="1"/>
  <c r="S19" i="1"/>
  <c r="Q19" i="1"/>
  <c r="R38" i="1"/>
  <c r="S38" i="1"/>
  <c r="Q38" i="1"/>
  <c r="R24" i="1"/>
  <c r="S24" i="1"/>
  <c r="Q24" i="1"/>
  <c r="R35" i="1"/>
  <c r="S35" i="1"/>
  <c r="Q35" i="1"/>
  <c r="R33" i="1"/>
  <c r="S33" i="1"/>
  <c r="Q33" i="1"/>
  <c r="I42" i="1"/>
  <c r="L42" i="1"/>
  <c r="I52" i="1"/>
  <c r="L52" i="1"/>
  <c r="I45" i="1"/>
  <c r="L45" i="1"/>
  <c r="I26" i="1"/>
  <c r="L26" i="1"/>
  <c r="I7" i="1"/>
  <c r="L7" i="1"/>
  <c r="I5" i="1"/>
  <c r="L5" i="1"/>
  <c r="I49" i="1"/>
  <c r="L49" i="1"/>
  <c r="I3" i="1"/>
  <c r="L3" i="1"/>
  <c r="I28" i="1"/>
  <c r="L28" i="1"/>
  <c r="I39" i="1"/>
  <c r="L39" i="1"/>
  <c r="I30" i="1"/>
  <c r="L30" i="1"/>
  <c r="I21" i="1"/>
  <c r="L21" i="1"/>
  <c r="I27" i="1"/>
  <c r="L27" i="1"/>
  <c r="I51" i="1"/>
  <c r="L51" i="1"/>
  <c r="I8" i="1"/>
  <c r="L8" i="1"/>
  <c r="I13" i="1"/>
  <c r="L13" i="1"/>
  <c r="I43" i="1"/>
  <c r="L43" i="1"/>
  <c r="I15" i="1"/>
  <c r="L15" i="1"/>
  <c r="I47" i="1"/>
  <c r="L47" i="1"/>
  <c r="I23" i="1"/>
  <c r="L23" i="1"/>
  <c r="I10" i="1"/>
  <c r="L10" i="1"/>
  <c r="I11" i="1"/>
  <c r="L11" i="1"/>
  <c r="I4" i="1"/>
  <c r="L4" i="1"/>
  <c r="I41" i="1"/>
  <c r="L41" i="1"/>
  <c r="I34" i="1"/>
  <c r="L34" i="1"/>
  <c r="I16" i="1"/>
  <c r="L16" i="1"/>
  <c r="I18" i="1"/>
  <c r="L18" i="1"/>
  <c r="I37" i="1"/>
  <c r="L37" i="1"/>
  <c r="I46" i="1"/>
  <c r="L46" i="1"/>
  <c r="I2" i="1"/>
  <c r="L2" i="1"/>
  <c r="I9" i="1"/>
  <c r="L9" i="1"/>
  <c r="I22" i="1"/>
  <c r="L22" i="1"/>
  <c r="I48" i="1"/>
  <c r="L48" i="1"/>
  <c r="I6" i="1"/>
  <c r="L6" i="1"/>
  <c r="I50" i="1"/>
  <c r="L50" i="1"/>
  <c r="I12" i="1"/>
  <c r="L12" i="1"/>
  <c r="I32" i="1"/>
  <c r="L32" i="1"/>
  <c r="I40" i="1"/>
  <c r="L40" i="1"/>
  <c r="I20" i="1"/>
  <c r="L20" i="1"/>
  <c r="I19" i="1"/>
  <c r="L19" i="1"/>
  <c r="I38" i="1"/>
  <c r="L38" i="1"/>
  <c r="I24" i="1"/>
  <c r="L24" i="1"/>
  <c r="I35" i="1"/>
  <c r="L35" i="1"/>
  <c r="I33" i="1"/>
  <c r="L33" i="1"/>
  <c r="I25" i="1"/>
  <c r="L25" i="1"/>
  <c r="I17" i="1"/>
  <c r="L17" i="1"/>
  <c r="I31" i="1"/>
  <c r="L31" i="1"/>
  <c r="I36" i="1"/>
  <c r="L36" i="1"/>
  <c r="I29" i="1"/>
  <c r="L29" i="1"/>
  <c r="I14" i="1"/>
  <c r="L14" i="1"/>
  <c r="I44" i="1"/>
  <c r="L44" i="1"/>
  <c r="R25" i="1"/>
  <c r="S25" i="1"/>
  <c r="Q25" i="1"/>
  <c r="R17" i="1"/>
  <c r="S17" i="1"/>
  <c r="Q17" i="1"/>
  <c r="R31" i="1"/>
  <c r="S31" i="1"/>
  <c r="Q31" i="1"/>
  <c r="Q36" i="1"/>
  <c r="Q29" i="1"/>
  <c r="Q14" i="1"/>
  <c r="Q44" i="1"/>
  <c r="R36" i="1"/>
  <c r="R29" i="1"/>
  <c r="R14" i="1"/>
  <c r="R44" i="1"/>
  <c r="S36" i="1"/>
  <c r="S29" i="1"/>
  <c r="S14" i="1"/>
  <c r="S44" i="1"/>
</calcChain>
</file>

<file path=xl/sharedStrings.xml><?xml version="1.0" encoding="utf-8"?>
<sst xmlns="http://schemas.openxmlformats.org/spreadsheetml/2006/main" count="74" uniqueCount="74">
  <si>
    <t>Vermont</t>
  </si>
  <si>
    <t>Nebraska</t>
  </si>
  <si>
    <t>Wisconsin</t>
  </si>
  <si>
    <t>riders</t>
  </si>
  <si>
    <t>population</t>
  </si>
  <si>
    <t>miles/citizen</t>
  </si>
  <si>
    <t>miles</t>
  </si>
  <si>
    <t>Washington DC</t>
  </si>
  <si>
    <t>Colorado</t>
  </si>
  <si>
    <t>Iowa</t>
  </si>
  <si>
    <t>Utah</t>
  </si>
  <si>
    <t>Pennsylvania</t>
  </si>
  <si>
    <t>Ohio</t>
  </si>
  <si>
    <t>Minnesota</t>
  </si>
  <si>
    <t>Montana</t>
  </si>
  <si>
    <t>Kansas</t>
  </si>
  <si>
    <t>Indiana</t>
  </si>
  <si>
    <t xml:space="preserve">Washington </t>
  </si>
  <si>
    <t>Rhode Island</t>
  </si>
  <si>
    <t>Maryland</t>
  </si>
  <si>
    <t>Alaska</t>
  </si>
  <si>
    <t>Virginia</t>
  </si>
  <si>
    <t>Idaho</t>
  </si>
  <si>
    <t>Delaware</t>
  </si>
  <si>
    <t>Connecticut</t>
  </si>
  <si>
    <t>South Carolina</t>
  </si>
  <si>
    <t>Hawaii</t>
  </si>
  <si>
    <t>Michigan</t>
  </si>
  <si>
    <t>New Mexico</t>
  </si>
  <si>
    <t>Georgia</t>
  </si>
  <si>
    <t>Oregon</t>
  </si>
  <si>
    <t>Maine</t>
  </si>
  <si>
    <t>South Dakota</t>
  </si>
  <si>
    <t>Massachusettes</t>
  </si>
  <si>
    <t>Florida</t>
  </si>
  <si>
    <t>Wyoming</t>
  </si>
  <si>
    <t>New Hampshire</t>
  </si>
  <si>
    <t>Illinois</t>
  </si>
  <si>
    <t>California</t>
  </si>
  <si>
    <t>Missouri</t>
  </si>
  <si>
    <t>North Carolina</t>
  </si>
  <si>
    <t>Arkansas</t>
  </si>
  <si>
    <t>New Jersey</t>
  </si>
  <si>
    <t>Arizona</t>
  </si>
  <si>
    <t>New York</t>
  </si>
  <si>
    <t>Oklahoma</t>
  </si>
  <si>
    <t>Texas</t>
  </si>
  <si>
    <t>West Virginia</t>
  </si>
  <si>
    <t>Mississippi</t>
  </si>
  <si>
    <t>Louisiana</t>
  </si>
  <si>
    <t>Nevada</t>
  </si>
  <si>
    <t>Kentucky</t>
  </si>
  <si>
    <t>Tennessee</t>
  </si>
  <si>
    <t>North Dakota</t>
  </si>
  <si>
    <t>Alabama</t>
  </si>
  <si>
    <t>transport(M)</t>
  </si>
  <si>
    <t>sport(M)</t>
  </si>
  <si>
    <t>mountain(M)</t>
  </si>
  <si>
    <t>transport(%)</t>
  </si>
  <si>
    <t>sport(%)</t>
  </si>
  <si>
    <t>mountain(%)</t>
  </si>
  <si>
    <t>State</t>
  </si>
  <si>
    <t>miles/rider (all)</t>
  </si>
  <si>
    <t>miles/active rider (all)</t>
  </si>
  <si>
    <r>
      <t>active riders (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>100p)</t>
    </r>
  </si>
  <si>
    <t>active riders (%)</t>
  </si>
  <si>
    <r>
      <t>pulse riders (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>1p)</t>
    </r>
  </si>
  <si>
    <t>pulse riders (%)</t>
  </si>
  <si>
    <t>participation (riders/population)</t>
  </si>
  <si>
    <t>miles/active rider (transport)</t>
  </si>
  <si>
    <t>miles/active rider (sport)</t>
  </si>
  <si>
    <t>points/1000pop
(official ranking)</t>
  </si>
  <si>
    <t>total points
(all riders)</t>
  </si>
  <si>
    <t>points/pulse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</si>
</sst>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9" fontId="0" fillId="0" borderId="0" xfId="2" applyFont="1"/>
    <xf numFmtId="10" fontId="0" fillId="0" borderId="0" xfId="2" applyNumberFormat="1" applyFont="1"/>
    <xf numFmtId="3" fontId="0" fillId="0" borderId="0" xfId="0" applyNumberFormat="1"/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43" fontId="2" fillId="0" borderId="0" xfId="1" applyFont="1"/>
    <xf numFmtId="9" fontId="2" fillId="0" borderId="0" xfId="2" applyFont="1"/>
    <xf numFmtId="164" fontId="2" fillId="0" borderId="0" xfId="0" applyNumberFormat="1" applyFont="1"/>
    <xf numFmtId="164" fontId="0" fillId="0" borderId="0" xfId="0" applyNumberFormat="1"/>
    <xf numFmtId="43" fontId="2" fillId="0" borderId="0" xfId="1" applyFont="1" applyAlignment="1">
      <alignment wrapText="1"/>
    </xf>
    <xf numFmtId="164" fontId="2" fillId="0" borderId="0" xfId="1" applyNumberFormat="1" applyFon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workbookViewId="0"/>
  </sheetViews>
  <sheetFormatPr defaultRowHeight="15" x14ac:dyDescent="0.25"/>
  <cols>
    <col min="1" max="1" width="15.28515625" bestFit="1" customWidth="1"/>
    <col min="2" max="2" width="7.5703125" style="5" bestFit="1" customWidth="1"/>
    <col min="3" max="3" width="12.140625" style="5" bestFit="1" customWidth="1"/>
    <col min="5" max="5" width="16.42578125" style="4" bestFit="1" customWidth="1"/>
    <col min="6" max="6" width="12.7109375" style="5" bestFit="1" customWidth="1"/>
    <col min="7" max="7" width="13.7109375" style="4" bestFit="1" customWidth="1"/>
    <col min="8" max="8" width="10" style="4" bestFit="1" customWidth="1"/>
    <col min="9" max="9" width="14.140625" style="4" bestFit="1" customWidth="1"/>
    <col min="10" max="10" width="14" style="5" bestFit="1" customWidth="1"/>
    <col min="11" max="11" width="10.5703125" style="5" bestFit="1" customWidth="1"/>
    <col min="12" max="12" width="14.42578125" style="5" bestFit="1" customWidth="1"/>
    <col min="13" max="13" width="20.5703125" bestFit="1" customWidth="1"/>
    <col min="14" max="14" width="15.42578125" style="1" bestFit="1" customWidth="1"/>
    <col min="15" max="15" width="18.140625" bestFit="1" customWidth="1"/>
    <col min="16" max="16" width="15" style="1" bestFit="1" customWidth="1"/>
    <col min="17" max="17" width="30.5703125" bestFit="1" customWidth="1"/>
    <col min="18" max="18" width="14.140625" style="4" bestFit="1" customWidth="1"/>
    <col min="19" max="19" width="16.5703125" style="5" bestFit="1" customWidth="1"/>
    <col min="20" max="20" width="22.5703125" style="5" bestFit="1" customWidth="1"/>
    <col min="21" max="21" width="28.7109375" style="11" bestFit="1" customWidth="1"/>
    <col min="22" max="22" width="25" style="11" bestFit="1" customWidth="1"/>
    <col min="23" max="23" width="19.140625" style="5" bestFit="1" customWidth="1"/>
  </cols>
  <sheetData>
    <row r="1" spans="1:23" s="6" customFormat="1" ht="30" x14ac:dyDescent="0.25">
      <c r="A1" s="6" t="s">
        <v>61</v>
      </c>
      <c r="B1" s="7" t="s">
        <v>3</v>
      </c>
      <c r="C1" s="7" t="s">
        <v>4</v>
      </c>
      <c r="D1" s="6" t="s">
        <v>6</v>
      </c>
      <c r="E1" s="12" t="s">
        <v>71</v>
      </c>
      <c r="F1" s="13" t="s">
        <v>72</v>
      </c>
      <c r="G1" s="8" t="s">
        <v>58</v>
      </c>
      <c r="H1" s="8" t="s">
        <v>59</v>
      </c>
      <c r="I1" s="8" t="s">
        <v>60</v>
      </c>
      <c r="J1" s="7" t="s">
        <v>55</v>
      </c>
      <c r="K1" s="7" t="s">
        <v>56</v>
      </c>
      <c r="L1" s="7" t="s">
        <v>57</v>
      </c>
      <c r="M1" s="7" t="s">
        <v>64</v>
      </c>
      <c r="N1" s="9" t="s">
        <v>65</v>
      </c>
      <c r="O1" s="7" t="s">
        <v>66</v>
      </c>
      <c r="P1" s="9" t="s">
        <v>67</v>
      </c>
      <c r="Q1" s="6" t="s">
        <v>68</v>
      </c>
      <c r="R1" s="8" t="s">
        <v>5</v>
      </c>
      <c r="S1" s="7" t="s">
        <v>62</v>
      </c>
      <c r="T1" s="7" t="s">
        <v>63</v>
      </c>
      <c r="U1" s="7" t="s">
        <v>69</v>
      </c>
      <c r="V1" s="10" t="s">
        <v>70</v>
      </c>
      <c r="W1" s="7" t="s">
        <v>73</v>
      </c>
    </row>
    <row r="2" spans="1:23" x14ac:dyDescent="0.25">
      <c r="A2" t="s">
        <v>25</v>
      </c>
      <c r="B2" s="5">
        <v>285</v>
      </c>
      <c r="C2" s="5">
        <v>4625364</v>
      </c>
      <c r="D2" s="3">
        <v>257474</v>
      </c>
      <c r="E2" s="4">
        <v>97.89</v>
      </c>
      <c r="F2" s="5">
        <f>points*(population/1000)</f>
        <v>452776.88195999997</v>
      </c>
      <c r="G2" s="4">
        <v>0.19</v>
      </c>
      <c r="H2" s="4">
        <v>0.79</v>
      </c>
      <c r="I2" s="4">
        <f>1-(transportp+sportp)</f>
        <v>2.0000000000000018E-2</v>
      </c>
      <c r="J2" s="5">
        <f>miles*transportp</f>
        <v>48920.06</v>
      </c>
      <c r="K2" s="5">
        <f>miles*sportp</f>
        <v>203404.46000000002</v>
      </c>
      <c r="L2" s="5">
        <f>miles*mountainp</f>
        <v>5149.480000000005</v>
      </c>
      <c r="M2">
        <v>216</v>
      </c>
      <c r="N2" s="1">
        <f>activeriders/riders</f>
        <v>0.75789473684210529</v>
      </c>
      <c r="O2">
        <v>233</v>
      </c>
      <c r="P2" s="1">
        <f>pulseriders/riders</f>
        <v>0.81754385964912279</v>
      </c>
      <c r="Q2" s="2">
        <f>riders/population</f>
        <v>6.1616772215116478E-5</v>
      </c>
      <c r="R2" s="4">
        <f>miles/population</f>
        <v>5.5665673015139999E-2</v>
      </c>
      <c r="S2" s="5">
        <f>miles/riders</f>
        <v>903.41754385964907</v>
      </c>
      <c r="T2" s="5">
        <f>miles/activeriders</f>
        <v>1192.0092592592594</v>
      </c>
      <c r="U2" s="11">
        <f>transportm/activeriders</f>
        <v>226.48175925925923</v>
      </c>
      <c r="V2" s="11">
        <f>sportm/activeriders</f>
        <v>941.68731481481495</v>
      </c>
      <c r="W2" s="5">
        <f>totalpoints/pulseriders</f>
        <v>1943.2484204291843</v>
      </c>
    </row>
    <row r="3" spans="1:23" x14ac:dyDescent="0.25">
      <c r="A3" t="s">
        <v>47</v>
      </c>
      <c r="B3" s="5">
        <v>32</v>
      </c>
      <c r="C3" s="5">
        <v>1852994</v>
      </c>
      <c r="D3" s="3">
        <v>21820</v>
      </c>
      <c r="E3" s="4">
        <v>22.59</v>
      </c>
      <c r="F3" s="5">
        <f>points*(population/1000)</f>
        <v>41859.134460000001</v>
      </c>
      <c r="G3" s="4">
        <v>0.2</v>
      </c>
      <c r="H3" s="4">
        <v>0.77</v>
      </c>
      <c r="I3" s="4">
        <f>1-(transportp+sportp)</f>
        <v>3.0000000000000027E-2</v>
      </c>
      <c r="J3" s="5">
        <f>miles*transportp</f>
        <v>4364</v>
      </c>
      <c r="K3" s="5">
        <f>miles*sportp</f>
        <v>16801.400000000001</v>
      </c>
      <c r="L3" s="5">
        <f>miles*mountainp</f>
        <v>654.60000000000059</v>
      </c>
      <c r="M3">
        <v>19</v>
      </c>
      <c r="N3" s="1">
        <f>activeriders/riders</f>
        <v>0.59375</v>
      </c>
      <c r="O3">
        <v>22</v>
      </c>
      <c r="P3" s="1">
        <f>pulseriders/riders</f>
        <v>0.6875</v>
      </c>
      <c r="Q3" s="2">
        <f>riders/population</f>
        <v>1.7269348956337689E-5</v>
      </c>
      <c r="R3" s="4">
        <f>miles/population</f>
        <v>1.1775537319602762E-2</v>
      </c>
      <c r="S3" s="5">
        <f>miles/riders</f>
        <v>681.875</v>
      </c>
      <c r="T3" s="5">
        <f>miles/activeriders</f>
        <v>1148.421052631579</v>
      </c>
      <c r="U3" s="11">
        <f>transportm/activeriders</f>
        <v>229.68421052631578</v>
      </c>
      <c r="V3" s="11">
        <f>sportm/activeriders</f>
        <v>884.28421052631586</v>
      </c>
      <c r="W3" s="5">
        <f>totalpoints/pulseriders</f>
        <v>1902.6879300000001</v>
      </c>
    </row>
    <row r="4" spans="1:23" x14ac:dyDescent="0.25">
      <c r="A4" t="s">
        <v>32</v>
      </c>
      <c r="B4" s="5">
        <v>38</v>
      </c>
      <c r="C4" s="5">
        <v>814180</v>
      </c>
      <c r="D4" s="3">
        <v>25785</v>
      </c>
      <c r="E4" s="4">
        <v>64.72</v>
      </c>
      <c r="F4" s="5">
        <f>points*(population/1000)</f>
        <v>52693.729599999999</v>
      </c>
      <c r="G4" s="4">
        <f>0.22</f>
        <v>0.22</v>
      </c>
      <c r="H4" s="4">
        <v>0.74</v>
      </c>
      <c r="I4" s="4">
        <f>1-(transportp+sportp)</f>
        <v>4.0000000000000036E-2</v>
      </c>
      <c r="J4" s="5">
        <f>miles*transportp</f>
        <v>5672.7</v>
      </c>
      <c r="K4" s="5">
        <f>miles*sportp</f>
        <v>19080.900000000001</v>
      </c>
      <c r="L4" s="5">
        <f>miles*mountainp</f>
        <v>1031.400000000001</v>
      </c>
      <c r="M4">
        <v>31</v>
      </c>
      <c r="N4" s="1">
        <f>activeriders/riders</f>
        <v>0.81578947368421051</v>
      </c>
      <c r="O4">
        <v>28</v>
      </c>
      <c r="P4" s="1">
        <f>pulseriders/riders</f>
        <v>0.73684210526315785</v>
      </c>
      <c r="Q4" s="2">
        <f>riders/population</f>
        <v>4.6672725932840407E-5</v>
      </c>
      <c r="R4" s="4">
        <f>miles/population</f>
        <v>3.1669901004691837E-2</v>
      </c>
      <c r="S4" s="5">
        <f>miles/riders</f>
        <v>678.5526315789474</v>
      </c>
      <c r="T4" s="5">
        <f>miles/activeriders</f>
        <v>831.77419354838707</v>
      </c>
      <c r="U4" s="11">
        <f>transportm/activeriders</f>
        <v>182.99032258064514</v>
      </c>
      <c r="V4" s="11">
        <f>sportm/activeriders</f>
        <v>615.51290322580655</v>
      </c>
      <c r="W4" s="5">
        <f>totalpoints/pulseriders</f>
        <v>1881.9189142857142</v>
      </c>
    </row>
    <row r="5" spans="1:23" x14ac:dyDescent="0.25">
      <c r="A5" t="s">
        <v>49</v>
      </c>
      <c r="B5" s="5">
        <v>77</v>
      </c>
      <c r="C5" s="5">
        <v>4533372</v>
      </c>
      <c r="D5" s="3">
        <v>42033</v>
      </c>
      <c r="E5" s="4">
        <v>20.83</v>
      </c>
      <c r="F5" s="5">
        <f>points*(population/1000)</f>
        <v>94430.138760000002</v>
      </c>
      <c r="G5" s="4">
        <v>0.46</v>
      </c>
      <c r="H5" s="4">
        <v>0.53</v>
      </c>
      <c r="I5" s="4">
        <f>1-(transportp+sportp)</f>
        <v>1.0000000000000009E-2</v>
      </c>
      <c r="J5" s="5">
        <f>miles*transportp</f>
        <v>19335.18</v>
      </c>
      <c r="K5" s="5">
        <f>miles*sportp</f>
        <v>22277.49</v>
      </c>
      <c r="L5" s="5">
        <f>miles*mountainp</f>
        <v>420.33000000000038</v>
      </c>
      <c r="M5">
        <v>47</v>
      </c>
      <c r="N5" s="1">
        <f>activeriders/riders</f>
        <v>0.61038961038961037</v>
      </c>
      <c r="O5">
        <v>52</v>
      </c>
      <c r="P5" s="1">
        <f>pulseriders/riders</f>
        <v>0.67532467532467533</v>
      </c>
      <c r="Q5" s="2">
        <f>riders/population</f>
        <v>1.6985149244315268E-5</v>
      </c>
      <c r="R5" s="4">
        <f>miles/population</f>
        <v>9.2719062102117368E-3</v>
      </c>
      <c r="S5" s="5">
        <f>miles/riders</f>
        <v>545.88311688311683</v>
      </c>
      <c r="T5" s="5">
        <f>miles/activeriders</f>
        <v>894.31914893617022</v>
      </c>
      <c r="U5" s="11">
        <f>transportm/activeriders</f>
        <v>411.38680851063833</v>
      </c>
      <c r="V5" s="11">
        <f>sportm/activeriders</f>
        <v>473.98914893617024</v>
      </c>
      <c r="W5" s="5">
        <f>totalpoints/pulseriders</f>
        <v>1815.964206923077</v>
      </c>
    </row>
    <row r="6" spans="1:23" x14ac:dyDescent="0.25">
      <c r="A6" t="s">
        <v>21</v>
      </c>
      <c r="B6" s="5">
        <v>659</v>
      </c>
      <c r="C6" s="5">
        <v>8001024</v>
      </c>
      <c r="D6" s="3">
        <v>457251</v>
      </c>
      <c r="E6" s="4">
        <v>116.32</v>
      </c>
      <c r="F6" s="5">
        <f>points*(population/1000)</f>
        <v>930679.11167999997</v>
      </c>
      <c r="G6" s="4">
        <v>0.45</v>
      </c>
      <c r="H6" s="4">
        <v>0.53</v>
      </c>
      <c r="I6" s="4">
        <f>1-(transportp+sportp)</f>
        <v>2.0000000000000018E-2</v>
      </c>
      <c r="J6" s="5">
        <f>miles*transportp</f>
        <v>205762.95</v>
      </c>
      <c r="K6" s="5">
        <f>miles*sportp</f>
        <v>242343.03</v>
      </c>
      <c r="L6" s="5">
        <f>miles*mountainp</f>
        <v>9145.0200000000077</v>
      </c>
      <c r="M6">
        <v>477</v>
      </c>
      <c r="N6" s="1">
        <f>activeriders/riders</f>
        <v>0.72382397572078905</v>
      </c>
      <c r="O6">
        <v>522</v>
      </c>
      <c r="P6" s="1">
        <f>pulseriders/riders</f>
        <v>0.79210925644916541</v>
      </c>
      <c r="Q6" s="2">
        <f>riders/population</f>
        <v>8.2364457349459275E-5</v>
      </c>
      <c r="R6" s="4">
        <f>miles/population</f>
        <v>5.7149059920330196E-2</v>
      </c>
      <c r="S6" s="5">
        <f>miles/riders</f>
        <v>693.85584218512895</v>
      </c>
      <c r="T6" s="5">
        <f>miles/activeriders</f>
        <v>958.59748427672957</v>
      </c>
      <c r="U6" s="11">
        <f>transportm/activeriders</f>
        <v>431.36886792452833</v>
      </c>
      <c r="V6" s="11">
        <f>sportm/activeriders</f>
        <v>508.05666666666667</v>
      </c>
      <c r="W6" s="5">
        <f>totalpoints/pulseriders</f>
        <v>1782.9101756321838</v>
      </c>
    </row>
    <row r="7" spans="1:23" x14ac:dyDescent="0.25">
      <c r="A7" t="s">
        <v>50</v>
      </c>
      <c r="B7" s="5">
        <v>39</v>
      </c>
      <c r="C7" s="5">
        <v>2700551</v>
      </c>
      <c r="D7" s="3">
        <v>26599</v>
      </c>
      <c r="E7" s="4">
        <v>18.78</v>
      </c>
      <c r="F7" s="5">
        <f>points*(population/1000)</f>
        <v>50716.347780000004</v>
      </c>
      <c r="G7" s="4">
        <v>0.52</v>
      </c>
      <c r="H7" s="4">
        <v>0.47</v>
      </c>
      <c r="I7" s="4">
        <f>1-(transportp+sportp)</f>
        <v>1.0000000000000009E-2</v>
      </c>
      <c r="J7" s="5">
        <f>miles*transportp</f>
        <v>13831.48</v>
      </c>
      <c r="K7" s="5">
        <f>miles*sportp</f>
        <v>12501.529999999999</v>
      </c>
      <c r="L7" s="5">
        <f>miles*mountainp</f>
        <v>265.99000000000024</v>
      </c>
      <c r="M7">
        <v>24</v>
      </c>
      <c r="N7" s="1">
        <f>activeriders/riders</f>
        <v>0.61538461538461542</v>
      </c>
      <c r="O7">
        <v>29</v>
      </c>
      <c r="P7" s="1">
        <f>pulseriders/riders</f>
        <v>0.74358974358974361</v>
      </c>
      <c r="Q7" s="2">
        <f>riders/population</f>
        <v>1.4441497309252816E-5</v>
      </c>
      <c r="R7" s="4">
        <f>miles/population</f>
        <v>9.8494714597132209E-3</v>
      </c>
      <c r="S7" s="5">
        <f>miles/riders</f>
        <v>682.02564102564099</v>
      </c>
      <c r="T7" s="5">
        <f>miles/activeriders</f>
        <v>1108.2916666666667</v>
      </c>
      <c r="U7" s="11">
        <f>transportm/activeriders</f>
        <v>576.31166666666661</v>
      </c>
      <c r="V7" s="11">
        <f>sportm/activeriders</f>
        <v>520.89708333333328</v>
      </c>
      <c r="W7" s="5">
        <f>totalpoints/pulseriders</f>
        <v>1748.8395786206897</v>
      </c>
    </row>
    <row r="8" spans="1:23" x14ac:dyDescent="0.25">
      <c r="A8" t="s">
        <v>40</v>
      </c>
      <c r="B8" s="5">
        <v>280</v>
      </c>
      <c r="C8" s="5">
        <v>9535483</v>
      </c>
      <c r="D8" s="3">
        <v>199071</v>
      </c>
      <c r="E8" s="4">
        <v>38.97</v>
      </c>
      <c r="F8" s="5">
        <f>points*(population/1000)</f>
        <v>371597.77250999998</v>
      </c>
      <c r="G8" s="4">
        <v>0.27</v>
      </c>
      <c r="H8" s="4">
        <v>0.72</v>
      </c>
      <c r="I8" s="4">
        <f>1-(transportp+sportp)</f>
        <v>1.0000000000000009E-2</v>
      </c>
      <c r="J8" s="5">
        <f>miles*transportp</f>
        <v>53749.170000000006</v>
      </c>
      <c r="K8" s="5">
        <f>miles*sportp</f>
        <v>143331.12</v>
      </c>
      <c r="L8" s="5">
        <f>miles*mountainp</f>
        <v>1990.7100000000019</v>
      </c>
      <c r="M8">
        <v>192</v>
      </c>
      <c r="N8" s="1">
        <f>activeriders/riders</f>
        <v>0.68571428571428572</v>
      </c>
      <c r="O8">
        <v>216</v>
      </c>
      <c r="P8" s="1">
        <f>pulseriders/riders</f>
        <v>0.77142857142857146</v>
      </c>
      <c r="Q8" s="2">
        <f>riders/population</f>
        <v>2.9364008094818061E-5</v>
      </c>
      <c r="R8" s="4">
        <f>miles/population</f>
        <v>2.0876865912298308E-2</v>
      </c>
      <c r="S8" s="5">
        <f>miles/riders</f>
        <v>710.96785714285716</v>
      </c>
      <c r="T8" s="5">
        <f>miles/activeriders</f>
        <v>1036.828125</v>
      </c>
      <c r="U8" s="11">
        <f>transportm/activeriders</f>
        <v>279.94359375000005</v>
      </c>
      <c r="V8" s="11">
        <f>sportm/activeriders</f>
        <v>746.51625000000001</v>
      </c>
      <c r="W8" s="5">
        <f>totalpoints/pulseriders</f>
        <v>1720.3600579166666</v>
      </c>
    </row>
    <row r="9" spans="1:23" x14ac:dyDescent="0.25">
      <c r="A9" t="s">
        <v>24</v>
      </c>
      <c r="B9" s="5">
        <v>255</v>
      </c>
      <c r="C9" s="5">
        <v>3574097</v>
      </c>
      <c r="D9" s="3">
        <v>184308</v>
      </c>
      <c r="E9" s="4">
        <v>101.23</v>
      </c>
      <c r="F9" s="5">
        <f>points*(population/1000)</f>
        <v>361805.83931000001</v>
      </c>
      <c r="G9" s="4">
        <v>0.42</v>
      </c>
      <c r="H9" s="4">
        <v>0.56000000000000005</v>
      </c>
      <c r="I9" s="4">
        <f>1-(transportp+sportp)</f>
        <v>2.0000000000000018E-2</v>
      </c>
      <c r="J9" s="5">
        <f>miles*transportp</f>
        <v>77409.36</v>
      </c>
      <c r="K9" s="5">
        <f>miles*sportp</f>
        <v>103212.48000000001</v>
      </c>
      <c r="L9" s="5">
        <f>miles*mountainp</f>
        <v>3686.1600000000035</v>
      </c>
      <c r="M9">
        <v>197</v>
      </c>
      <c r="N9" s="1">
        <f>activeriders/riders</f>
        <v>0.77254901960784317</v>
      </c>
      <c r="O9">
        <v>215</v>
      </c>
      <c r="P9" s="1">
        <f>pulseriders/riders</f>
        <v>0.84313725490196079</v>
      </c>
      <c r="Q9" s="2">
        <f>riders/population</f>
        <v>7.1346692605153139E-5</v>
      </c>
      <c r="R9" s="4">
        <f>miles/population</f>
        <v>5.1567710669296329E-2</v>
      </c>
      <c r="S9" s="5">
        <f>miles/riders</f>
        <v>722.77647058823527</v>
      </c>
      <c r="T9" s="5">
        <f>miles/activeriders</f>
        <v>935.57360406091368</v>
      </c>
      <c r="U9" s="11">
        <f>transportm/activeriders</f>
        <v>392.94091370558374</v>
      </c>
      <c r="V9" s="11">
        <f>sportm/activeriders</f>
        <v>523.92121827411177</v>
      </c>
      <c r="W9" s="5">
        <f>totalpoints/pulseriders</f>
        <v>1682.817857255814</v>
      </c>
    </row>
    <row r="10" spans="1:23" x14ac:dyDescent="0.25">
      <c r="A10" t="s">
        <v>34</v>
      </c>
      <c r="B10" s="5">
        <v>790</v>
      </c>
      <c r="C10" s="5">
        <v>18801310</v>
      </c>
      <c r="D10" s="3">
        <v>585071</v>
      </c>
      <c r="E10" s="4">
        <v>56.5</v>
      </c>
      <c r="F10" s="5">
        <f>points*(population/1000)</f>
        <v>1062274.0150000001</v>
      </c>
      <c r="G10" s="4">
        <f>0.22</f>
        <v>0.22</v>
      </c>
      <c r="H10" s="4">
        <v>0.76</v>
      </c>
      <c r="I10" s="4">
        <f>1-(transportp+sportp)</f>
        <v>2.0000000000000018E-2</v>
      </c>
      <c r="J10" s="5">
        <f>miles*transportp</f>
        <v>128715.62</v>
      </c>
      <c r="K10" s="5">
        <f>miles*sportp</f>
        <v>444653.96</v>
      </c>
      <c r="L10" s="5">
        <f>miles*mountainp</f>
        <v>11701.420000000011</v>
      </c>
      <c r="M10">
        <v>558</v>
      </c>
      <c r="N10" s="1">
        <f>activeriders/riders</f>
        <v>0.70632911392405062</v>
      </c>
      <c r="O10">
        <v>643</v>
      </c>
      <c r="P10" s="1">
        <f>pulseriders/riders</f>
        <v>0.8139240506329114</v>
      </c>
      <c r="Q10" s="2">
        <f>riders/population</f>
        <v>4.2018348721445475E-5</v>
      </c>
      <c r="R10" s="4">
        <f>miles/population</f>
        <v>3.1118629499752942E-2</v>
      </c>
      <c r="S10" s="5">
        <f>miles/riders</f>
        <v>740.59620253164553</v>
      </c>
      <c r="T10" s="5">
        <f>miles/activeriders</f>
        <v>1048.5143369175628</v>
      </c>
      <c r="U10" s="11">
        <f>transportm/activeriders</f>
        <v>230.6731541218638</v>
      </c>
      <c r="V10" s="11">
        <f>sportm/activeriders</f>
        <v>796.87089605734775</v>
      </c>
      <c r="W10" s="5">
        <f>totalpoints/pulseriders</f>
        <v>1652.0591213063765</v>
      </c>
    </row>
    <row r="11" spans="1:23" x14ac:dyDescent="0.25">
      <c r="A11" t="s">
        <v>33</v>
      </c>
      <c r="B11" s="5">
        <v>438</v>
      </c>
      <c r="C11" s="5">
        <v>6547629</v>
      </c>
      <c r="D11" s="3">
        <v>179490</v>
      </c>
      <c r="E11" s="4">
        <v>69.709999999999994</v>
      </c>
      <c r="F11" s="5">
        <f>points*(population/1000)</f>
        <v>456435.21758999996</v>
      </c>
      <c r="G11" s="4">
        <v>0.59</v>
      </c>
      <c r="H11" s="4">
        <v>0.39</v>
      </c>
      <c r="I11" s="4">
        <f>1-(transportp+sportp)</f>
        <v>2.0000000000000018E-2</v>
      </c>
      <c r="J11" s="5">
        <f>miles*transportp</f>
        <v>105899.09999999999</v>
      </c>
      <c r="K11" s="5">
        <f>miles*sportp</f>
        <v>70001.100000000006</v>
      </c>
      <c r="L11" s="5">
        <f>miles*mountainp</f>
        <v>3589.8000000000034</v>
      </c>
      <c r="M11">
        <v>251</v>
      </c>
      <c r="N11" s="1">
        <f>activeriders/riders</f>
        <v>0.5730593607305936</v>
      </c>
      <c r="O11">
        <v>292</v>
      </c>
      <c r="P11" s="1">
        <f>pulseriders/riders</f>
        <v>0.66666666666666663</v>
      </c>
      <c r="Q11" s="2">
        <f>riders/population</f>
        <v>6.6894443774990917E-5</v>
      </c>
      <c r="R11" s="4">
        <f>miles/population</f>
        <v>2.7412976514093881E-2</v>
      </c>
      <c r="S11" s="5">
        <f>miles/riders</f>
        <v>409.79452054794518</v>
      </c>
      <c r="T11" s="5">
        <f>miles/activeriders</f>
        <v>715.09960159362549</v>
      </c>
      <c r="U11" s="11">
        <f>transportm/activeriders</f>
        <v>421.908764940239</v>
      </c>
      <c r="V11" s="11">
        <f>sportm/activeriders</f>
        <v>278.88884462151395</v>
      </c>
      <c r="W11" s="5">
        <f>totalpoints/pulseriders</f>
        <v>1563.1343068150684</v>
      </c>
    </row>
    <row r="12" spans="1:23" x14ac:dyDescent="0.25">
      <c r="A12" t="s">
        <v>19</v>
      </c>
      <c r="B12" s="5">
        <v>572</v>
      </c>
      <c r="C12" s="5">
        <v>5773552</v>
      </c>
      <c r="D12" s="3">
        <v>381692</v>
      </c>
      <c r="E12" s="4">
        <v>124.54</v>
      </c>
      <c r="F12" s="5">
        <f>points*(population/1000)</f>
        <v>719038.16608</v>
      </c>
      <c r="G12" s="4">
        <v>0.43</v>
      </c>
      <c r="H12" s="4">
        <v>0.56000000000000005</v>
      </c>
      <c r="I12" s="4">
        <f>1-(transportp+sportp)</f>
        <v>1.0000000000000009E-2</v>
      </c>
      <c r="J12" s="5">
        <f>miles*transportp</f>
        <v>164127.56</v>
      </c>
      <c r="K12" s="5">
        <f>miles*sportp</f>
        <v>213747.52000000002</v>
      </c>
      <c r="L12" s="5">
        <f>miles*mountainp</f>
        <v>3816.9200000000033</v>
      </c>
      <c r="M12">
        <v>397</v>
      </c>
      <c r="N12" s="1">
        <f>activeriders/riders</f>
        <v>0.69405594405594406</v>
      </c>
      <c r="O12">
        <v>460</v>
      </c>
      <c r="P12" s="1">
        <f>pulseriders/riders</f>
        <v>0.80419580419580416</v>
      </c>
      <c r="Q12" s="2">
        <f>riders/population</f>
        <v>9.9072460073105782E-5</v>
      </c>
      <c r="R12" s="4">
        <f>miles/population</f>
        <v>6.6110429073817992E-2</v>
      </c>
      <c r="S12" s="5">
        <f>miles/riders</f>
        <v>667.29370629370635</v>
      </c>
      <c r="T12" s="5">
        <f>miles/activeriders</f>
        <v>961.44080604534008</v>
      </c>
      <c r="U12" s="11">
        <f>transportm/activeriders</f>
        <v>413.41954659949624</v>
      </c>
      <c r="V12" s="11">
        <f>sportm/activeriders</f>
        <v>538.4068513853905</v>
      </c>
      <c r="W12" s="5">
        <f>totalpoints/pulseriders</f>
        <v>1563.126448</v>
      </c>
    </row>
    <row r="13" spans="1:23" x14ac:dyDescent="0.25">
      <c r="A13" t="s">
        <v>39</v>
      </c>
      <c r="B13" s="5">
        <v>220</v>
      </c>
      <c r="C13" s="5">
        <v>5988927</v>
      </c>
      <c r="D13" s="3">
        <v>140648</v>
      </c>
      <c r="E13" s="4">
        <v>44.11</v>
      </c>
      <c r="F13" s="5">
        <f>points*(population/1000)</f>
        <v>264171.56997000001</v>
      </c>
      <c r="G13" s="4">
        <v>0.35</v>
      </c>
      <c r="H13" s="4">
        <v>0.64</v>
      </c>
      <c r="I13" s="4">
        <f>1-(transportp+sportp)</f>
        <v>1.0000000000000009E-2</v>
      </c>
      <c r="J13" s="5">
        <f>miles*transportp</f>
        <v>49226.799999999996</v>
      </c>
      <c r="K13" s="5">
        <f>miles*sportp</f>
        <v>90014.720000000001</v>
      </c>
      <c r="L13" s="5">
        <f>miles*mountainp</f>
        <v>1406.4800000000012</v>
      </c>
      <c r="M13">
        <v>150</v>
      </c>
      <c r="N13" s="1">
        <f>activeriders/riders</f>
        <v>0.68181818181818177</v>
      </c>
      <c r="O13">
        <v>170</v>
      </c>
      <c r="P13" s="1">
        <f>pulseriders/riders</f>
        <v>0.77272727272727271</v>
      </c>
      <c r="Q13" s="2">
        <f>riders/population</f>
        <v>3.6734460112804849E-5</v>
      </c>
      <c r="R13" s="4">
        <f>miles/population</f>
        <v>2.3484674299753528E-2</v>
      </c>
      <c r="S13" s="5">
        <f>miles/riders</f>
        <v>639.30909090909086</v>
      </c>
      <c r="T13" s="5">
        <f>miles/activeriders</f>
        <v>937.65333333333331</v>
      </c>
      <c r="U13" s="11">
        <f>transportm/activeriders</f>
        <v>328.17866666666663</v>
      </c>
      <c r="V13" s="11">
        <f>sportm/activeriders</f>
        <v>600.09813333333329</v>
      </c>
      <c r="W13" s="5">
        <f>totalpoints/pulseriders</f>
        <v>1553.9504115882353</v>
      </c>
    </row>
    <row r="14" spans="1:23" x14ac:dyDescent="0.25">
      <c r="A14" t="s">
        <v>1</v>
      </c>
      <c r="B14" s="5">
        <v>2007</v>
      </c>
      <c r="C14" s="5">
        <v>1826341</v>
      </c>
      <c r="D14" s="3">
        <v>1165135</v>
      </c>
      <c r="E14" s="4">
        <v>1385.93</v>
      </c>
      <c r="F14" s="5">
        <f>points*(population/1000)</f>
        <v>2531180.7821300002</v>
      </c>
      <c r="G14" s="4">
        <v>0.54</v>
      </c>
      <c r="H14" s="4">
        <v>0.44</v>
      </c>
      <c r="I14" s="4">
        <f>1-(transportp+sportp)</f>
        <v>2.0000000000000018E-2</v>
      </c>
      <c r="J14" s="5">
        <f>miles*transportp</f>
        <v>629172.9</v>
      </c>
      <c r="K14" s="5">
        <f>miles*sportp</f>
        <v>512659.4</v>
      </c>
      <c r="L14" s="5">
        <f>miles*mountainp</f>
        <v>23302.700000000019</v>
      </c>
      <c r="M14">
        <v>1444</v>
      </c>
      <c r="N14" s="1">
        <f>activeriders/riders</f>
        <v>0.71948181365221719</v>
      </c>
      <c r="O14">
        <v>1646</v>
      </c>
      <c r="P14" s="1">
        <f>pulseriders/riders</f>
        <v>0.8201295465869457</v>
      </c>
      <c r="Q14" s="2">
        <f>riders/population</f>
        <v>1.0989185480696103E-3</v>
      </c>
      <c r="R14" s="4">
        <f>miles/population</f>
        <v>0.63796136646989798</v>
      </c>
      <c r="S14" s="5">
        <f>miles/riders</f>
        <v>580.53562531141006</v>
      </c>
      <c r="T14" s="5">
        <f>miles/activeriders</f>
        <v>806.88019390581712</v>
      </c>
      <c r="U14" s="11">
        <f>transportm/activeriders</f>
        <v>435.71530470914126</v>
      </c>
      <c r="V14" s="11">
        <f>sportm/activeriders</f>
        <v>355.02728531855956</v>
      </c>
      <c r="W14" s="5">
        <f>totalpoints/pulseriders</f>
        <v>1537.7769028736332</v>
      </c>
    </row>
    <row r="15" spans="1:23" x14ac:dyDescent="0.25">
      <c r="A15" t="s">
        <v>37</v>
      </c>
      <c r="B15" s="5">
        <v>568</v>
      </c>
      <c r="C15" s="5">
        <v>12830632</v>
      </c>
      <c r="D15" s="3">
        <v>328613</v>
      </c>
      <c r="E15" s="4">
        <v>49.15</v>
      </c>
      <c r="F15" s="5">
        <f>points*(population/1000)</f>
        <v>630625.56279999996</v>
      </c>
      <c r="G15" s="4">
        <v>0.36</v>
      </c>
      <c r="H15" s="4">
        <v>0.59</v>
      </c>
      <c r="I15" s="4">
        <f>1-(transportp+sportp)</f>
        <v>5.0000000000000044E-2</v>
      </c>
      <c r="J15" s="5">
        <f>miles*transportp</f>
        <v>118300.68</v>
      </c>
      <c r="K15" s="5">
        <f>miles*sportp</f>
        <v>193881.66999999998</v>
      </c>
      <c r="L15" s="5">
        <f>miles*mountainp</f>
        <v>16430.650000000016</v>
      </c>
      <c r="M15">
        <v>342</v>
      </c>
      <c r="N15" s="1">
        <f>activeriders/riders</f>
        <v>0.602112676056338</v>
      </c>
      <c r="O15">
        <v>411</v>
      </c>
      <c r="P15" s="1">
        <f>pulseriders/riders</f>
        <v>0.72359154929577463</v>
      </c>
      <c r="Q15" s="2">
        <f>riders/population</f>
        <v>4.4269058609116061E-5</v>
      </c>
      <c r="R15" s="4">
        <f>miles/population</f>
        <v>2.5611598867460308E-2</v>
      </c>
      <c r="S15" s="5">
        <f>miles/riders</f>
        <v>578.54401408450701</v>
      </c>
      <c r="T15" s="5">
        <f>miles/activeriders</f>
        <v>960.85672514619887</v>
      </c>
      <c r="U15" s="11">
        <f>transportm/activeriders</f>
        <v>345.90842105263158</v>
      </c>
      <c r="V15" s="11">
        <f>sportm/activeriders</f>
        <v>566.90546783625723</v>
      </c>
      <c r="W15" s="5">
        <f>totalpoints/pulseriders</f>
        <v>1534.3687659367395</v>
      </c>
    </row>
    <row r="16" spans="1:23" x14ac:dyDescent="0.25">
      <c r="A16" t="s">
        <v>29</v>
      </c>
      <c r="B16" s="5">
        <v>539</v>
      </c>
      <c r="C16" s="5">
        <v>9687653</v>
      </c>
      <c r="D16" s="3">
        <v>325709</v>
      </c>
      <c r="E16" s="4">
        <v>67.8</v>
      </c>
      <c r="F16" s="5">
        <f>points*(population/1000)</f>
        <v>656822.87340000004</v>
      </c>
      <c r="G16" s="4">
        <v>0.26</v>
      </c>
      <c r="H16" s="4">
        <v>0.71</v>
      </c>
      <c r="I16" s="4">
        <f>1-(transportp+sportp)</f>
        <v>3.0000000000000027E-2</v>
      </c>
      <c r="J16" s="5">
        <f>miles*transportp</f>
        <v>84684.34</v>
      </c>
      <c r="K16" s="5">
        <f>miles*sportp</f>
        <v>231253.38999999998</v>
      </c>
      <c r="L16" s="5">
        <f>miles*mountainp</f>
        <v>9771.2700000000095</v>
      </c>
      <c r="M16">
        <v>381</v>
      </c>
      <c r="N16" s="1">
        <f>activeriders/riders</f>
        <v>0.70686456400742115</v>
      </c>
      <c r="O16">
        <v>438</v>
      </c>
      <c r="P16" s="1">
        <f>pulseriders/riders</f>
        <v>0.81261595547309828</v>
      </c>
      <c r="Q16" s="2">
        <f>riders/population</f>
        <v>5.5637830958643958E-5</v>
      </c>
      <c r="R16" s="4">
        <f>miles/population</f>
        <v>3.3621043197975813E-2</v>
      </c>
      <c r="S16" s="5">
        <f>miles/riders</f>
        <v>604.28385899814475</v>
      </c>
      <c r="T16" s="5">
        <f>miles/activeriders</f>
        <v>854.87926509186354</v>
      </c>
      <c r="U16" s="11">
        <f>transportm/activeriders</f>
        <v>222.2686089238845</v>
      </c>
      <c r="V16" s="11">
        <f>sportm/activeriders</f>
        <v>606.96427821522309</v>
      </c>
      <c r="W16" s="5">
        <f>totalpoints/pulseriders</f>
        <v>1499.5956013698631</v>
      </c>
    </row>
    <row r="17" spans="1:23" x14ac:dyDescent="0.25">
      <c r="A17" t="s">
        <v>9</v>
      </c>
      <c r="B17" s="5">
        <v>946</v>
      </c>
      <c r="C17" s="5">
        <v>3046355</v>
      </c>
      <c r="D17" s="3">
        <v>506501</v>
      </c>
      <c r="E17" s="4">
        <v>339.93</v>
      </c>
      <c r="F17" s="5">
        <f>points*(population/1000)</f>
        <v>1035547.4551500001</v>
      </c>
      <c r="G17" s="4">
        <v>0.4</v>
      </c>
      <c r="H17" s="4">
        <v>0.57999999999999996</v>
      </c>
      <c r="I17" s="4">
        <f>1-(transportp+sportp)</f>
        <v>2.0000000000000018E-2</v>
      </c>
      <c r="J17" s="5">
        <f>miles*transportp</f>
        <v>202600.40000000002</v>
      </c>
      <c r="K17" s="5">
        <f>miles*sportp</f>
        <v>293770.57999999996</v>
      </c>
      <c r="L17" s="5">
        <f>miles*mountainp</f>
        <v>10130.02000000001</v>
      </c>
      <c r="M17">
        <v>584</v>
      </c>
      <c r="N17" s="1">
        <f>activeriders/riders</f>
        <v>0.61733615221987315</v>
      </c>
      <c r="O17">
        <v>691</v>
      </c>
      <c r="P17" s="1">
        <f>pulseriders/riders</f>
        <v>0.73044397463002109</v>
      </c>
      <c r="Q17" s="2">
        <f>riders/population</f>
        <v>3.1053504926379229E-4</v>
      </c>
      <c r="R17" s="4">
        <f>miles/population</f>
        <v>0.16626460146634256</v>
      </c>
      <c r="S17" s="5">
        <f>miles/riders</f>
        <v>535.41331923890061</v>
      </c>
      <c r="T17" s="5">
        <f>miles/activeriders</f>
        <v>867.29623287671234</v>
      </c>
      <c r="U17" s="11">
        <f>transportm/activeriders</f>
        <v>346.91849315068498</v>
      </c>
      <c r="V17" s="11">
        <f>sportm/activeriders</f>
        <v>503.03181506849307</v>
      </c>
      <c r="W17" s="5">
        <f>totalpoints/pulseriders</f>
        <v>1498.6214980463099</v>
      </c>
    </row>
    <row r="18" spans="1:23" x14ac:dyDescent="0.25">
      <c r="A18" t="s">
        <v>28</v>
      </c>
      <c r="B18" s="5">
        <v>127</v>
      </c>
      <c r="C18" s="5">
        <v>2059179</v>
      </c>
      <c r="D18" s="3">
        <v>68109</v>
      </c>
      <c r="E18" s="4">
        <v>69.650000000000006</v>
      </c>
      <c r="F18" s="5">
        <f>points*(population/1000)</f>
        <v>143421.81735000003</v>
      </c>
      <c r="G18" s="4">
        <v>0.45</v>
      </c>
      <c r="H18" s="4">
        <v>0.51</v>
      </c>
      <c r="I18" s="4">
        <f>1-(transportp+sportp)</f>
        <v>4.0000000000000036E-2</v>
      </c>
      <c r="J18" s="5">
        <f>miles*transportp</f>
        <v>30649.05</v>
      </c>
      <c r="K18" s="5">
        <f>miles*sportp</f>
        <v>34735.590000000004</v>
      </c>
      <c r="L18" s="5">
        <f>miles*mountainp</f>
        <v>2724.3600000000024</v>
      </c>
      <c r="M18">
        <v>84</v>
      </c>
      <c r="N18" s="1">
        <f>activeriders/riders</f>
        <v>0.66141732283464572</v>
      </c>
      <c r="O18">
        <v>96</v>
      </c>
      <c r="P18" s="1">
        <f>pulseriders/riders</f>
        <v>0.75590551181102361</v>
      </c>
      <c r="Q18" s="2">
        <f>riders/population</f>
        <v>6.1675065645094471E-5</v>
      </c>
      <c r="R18" s="4">
        <f>miles/population</f>
        <v>3.3075803511982201E-2</v>
      </c>
      <c r="S18" s="5">
        <f>miles/riders</f>
        <v>536.29133858267721</v>
      </c>
      <c r="T18" s="5">
        <f>miles/activeriders</f>
        <v>810.82142857142856</v>
      </c>
      <c r="U18" s="11">
        <f>transportm/activeriders</f>
        <v>364.86964285714282</v>
      </c>
      <c r="V18" s="11">
        <f>sportm/activeriders</f>
        <v>413.5189285714286</v>
      </c>
      <c r="W18" s="5">
        <f>totalpoints/pulseriders</f>
        <v>1493.9772640625004</v>
      </c>
    </row>
    <row r="19" spans="1:23" x14ac:dyDescent="0.25">
      <c r="A19" t="s">
        <v>15</v>
      </c>
      <c r="B19" s="5">
        <v>396</v>
      </c>
      <c r="C19" s="5">
        <v>2853118</v>
      </c>
      <c r="D19" s="3">
        <v>249597</v>
      </c>
      <c r="E19" s="4">
        <v>169.37</v>
      </c>
      <c r="F19" s="5">
        <f>points*(population/1000)</f>
        <v>483232.59565999999</v>
      </c>
      <c r="G19" s="4">
        <v>0.21</v>
      </c>
      <c r="H19" s="4">
        <v>0.77</v>
      </c>
      <c r="I19" s="4">
        <f>1-(transportp+sportp)</f>
        <v>2.0000000000000018E-2</v>
      </c>
      <c r="J19" s="5">
        <f>miles*transportp</f>
        <v>52415.369999999995</v>
      </c>
      <c r="K19" s="5">
        <f>miles*sportp</f>
        <v>192189.69</v>
      </c>
      <c r="L19" s="5">
        <f>miles*mountainp</f>
        <v>4991.9400000000041</v>
      </c>
      <c r="M19">
        <v>280</v>
      </c>
      <c r="N19" s="1">
        <f>activeriders/riders</f>
        <v>0.70707070707070707</v>
      </c>
      <c r="O19">
        <v>328</v>
      </c>
      <c r="P19" s="1">
        <f>pulseriders/riders</f>
        <v>0.82828282828282829</v>
      </c>
      <c r="Q19" s="2">
        <f>riders/population</f>
        <v>1.3879552125078598E-4</v>
      </c>
      <c r="R19" s="4">
        <f>miles/population</f>
        <v>8.7482186155637451E-2</v>
      </c>
      <c r="S19" s="5">
        <f>miles/riders</f>
        <v>630.2954545454545</v>
      </c>
      <c r="T19" s="5">
        <f>miles/activeriders</f>
        <v>891.41785714285709</v>
      </c>
      <c r="U19" s="11">
        <f>transportm/activeriders</f>
        <v>187.19774999999998</v>
      </c>
      <c r="V19" s="11">
        <f>sportm/activeriders</f>
        <v>686.39175</v>
      </c>
      <c r="W19" s="5">
        <f>totalpoints/pulseriders</f>
        <v>1473.2701087195121</v>
      </c>
    </row>
    <row r="20" spans="1:23" x14ac:dyDescent="0.25">
      <c r="A20" t="s">
        <v>16</v>
      </c>
      <c r="B20" s="5">
        <v>873</v>
      </c>
      <c r="C20" s="5">
        <v>6483802</v>
      </c>
      <c r="D20" s="3">
        <v>554740</v>
      </c>
      <c r="E20" s="4">
        <v>163.63999999999999</v>
      </c>
      <c r="F20" s="5">
        <f>points*(population/1000)</f>
        <v>1061009.35928</v>
      </c>
      <c r="G20" s="4">
        <v>0.33</v>
      </c>
      <c r="H20" s="4">
        <v>0.66</v>
      </c>
      <c r="I20" s="4">
        <f>1-(transportp+sportp)</f>
        <v>1.0000000000000009E-2</v>
      </c>
      <c r="J20" s="5">
        <f>miles*transportp</f>
        <v>183064.2</v>
      </c>
      <c r="K20" s="5">
        <f>miles*sportp</f>
        <v>366128.4</v>
      </c>
      <c r="L20" s="5">
        <f>miles*mountainp</f>
        <v>5547.4000000000051</v>
      </c>
      <c r="M20">
        <v>619</v>
      </c>
      <c r="N20" s="1">
        <f>activeriders/riders</f>
        <v>0.70904925544100805</v>
      </c>
      <c r="O20">
        <v>721</v>
      </c>
      <c r="P20" s="1">
        <f>pulseriders/riders</f>
        <v>0.82588774341351656</v>
      </c>
      <c r="Q20" s="2">
        <f>riders/population</f>
        <v>1.3464322321995643E-4</v>
      </c>
      <c r="R20" s="4">
        <f>miles/population</f>
        <v>8.5557825485725811E-2</v>
      </c>
      <c r="S20" s="5">
        <f>miles/riders</f>
        <v>635.44100801832758</v>
      </c>
      <c r="T20" s="5">
        <f>miles/activeriders</f>
        <v>896.18739903069468</v>
      </c>
      <c r="U20" s="11">
        <f>transportm/activeriders</f>
        <v>295.74184168012926</v>
      </c>
      <c r="V20" s="11">
        <f>sportm/activeriders</f>
        <v>591.48368336025851</v>
      </c>
      <c r="W20" s="5">
        <f>totalpoints/pulseriders</f>
        <v>1471.5802486546463</v>
      </c>
    </row>
    <row r="21" spans="1:23" x14ac:dyDescent="0.25">
      <c r="A21" t="s">
        <v>43</v>
      </c>
      <c r="B21" s="5">
        <v>179</v>
      </c>
      <c r="C21" s="5">
        <v>6392017</v>
      </c>
      <c r="D21" s="3">
        <v>101664</v>
      </c>
      <c r="E21" s="4">
        <v>30.53</v>
      </c>
      <c r="F21" s="5">
        <f>points*(population/1000)</f>
        <v>195148.27901</v>
      </c>
      <c r="G21" s="4">
        <v>0.4</v>
      </c>
      <c r="H21" s="4">
        <v>0.57999999999999996</v>
      </c>
      <c r="I21" s="4">
        <f>1-(transportp+sportp)</f>
        <v>2.0000000000000018E-2</v>
      </c>
      <c r="J21" s="5">
        <f>miles*transportp</f>
        <v>40665.600000000006</v>
      </c>
      <c r="K21" s="5">
        <f>miles*sportp</f>
        <v>58965.119999999995</v>
      </c>
      <c r="L21" s="5">
        <f>miles*mountainp</f>
        <v>2033.2800000000018</v>
      </c>
      <c r="M21">
        <v>111</v>
      </c>
      <c r="N21" s="1">
        <f>activeriders/riders</f>
        <v>0.62011173184357538</v>
      </c>
      <c r="O21">
        <v>133</v>
      </c>
      <c r="P21" s="1">
        <f>pulseriders/riders</f>
        <v>0.74301675977653636</v>
      </c>
      <c r="Q21" s="2">
        <f>riders/population</f>
        <v>2.8003680215493794E-5</v>
      </c>
      <c r="R21" s="4">
        <f>miles/population</f>
        <v>1.5904838801273528E-2</v>
      </c>
      <c r="S21" s="5">
        <f>miles/riders</f>
        <v>567.95530726256982</v>
      </c>
      <c r="T21" s="5">
        <f>miles/activeriders</f>
        <v>915.89189189189187</v>
      </c>
      <c r="U21" s="11">
        <f>transportm/activeriders</f>
        <v>366.35675675675679</v>
      </c>
      <c r="V21" s="11">
        <f>sportm/activeriders</f>
        <v>531.21729729729725</v>
      </c>
      <c r="W21" s="5">
        <f>totalpoints/pulseriders</f>
        <v>1467.2802933082708</v>
      </c>
    </row>
    <row r="22" spans="1:23" x14ac:dyDescent="0.25">
      <c r="A22" t="s">
        <v>23</v>
      </c>
      <c r="B22" s="5">
        <v>89</v>
      </c>
      <c r="C22" s="5">
        <v>897934</v>
      </c>
      <c r="D22" s="3">
        <v>58180</v>
      </c>
      <c r="E22" s="4">
        <v>103.55</v>
      </c>
      <c r="F22" s="5">
        <f>points*(population/1000)</f>
        <v>92981.065699999992</v>
      </c>
      <c r="G22" s="4">
        <f>0.22</f>
        <v>0.22</v>
      </c>
      <c r="H22" s="4">
        <v>0.78</v>
      </c>
      <c r="I22" s="4">
        <f>1-(transportp+sportp)</f>
        <v>0</v>
      </c>
      <c r="J22" s="5">
        <f>miles*transportp</f>
        <v>12799.6</v>
      </c>
      <c r="K22" s="5">
        <f>miles*sportp</f>
        <v>45380.4</v>
      </c>
      <c r="L22" s="5">
        <f>miles*mountainp</f>
        <v>0</v>
      </c>
      <c r="M22">
        <v>56</v>
      </c>
      <c r="N22" s="1">
        <f>activeriders/riders</f>
        <v>0.6292134831460674</v>
      </c>
      <c r="O22">
        <v>64</v>
      </c>
      <c r="P22" s="1">
        <f>pulseriders/riders</f>
        <v>0.7191011235955056</v>
      </c>
      <c r="Q22" s="2">
        <f>riders/population</f>
        <v>9.9116416128579611E-5</v>
      </c>
      <c r="R22" s="4">
        <f>miles/population</f>
        <v>6.4793180790570351E-2</v>
      </c>
      <c r="S22" s="5">
        <f>miles/riders</f>
        <v>653.70786516853934</v>
      </c>
      <c r="T22" s="5">
        <f>miles/activeriders</f>
        <v>1038.9285714285713</v>
      </c>
      <c r="U22" s="11">
        <f>transportm/activeriders</f>
        <v>228.56428571428572</v>
      </c>
      <c r="V22" s="11">
        <f>sportm/activeriders</f>
        <v>810.36428571428576</v>
      </c>
      <c r="W22" s="5">
        <f>totalpoints/pulseriders</f>
        <v>1452.8291515624999</v>
      </c>
    </row>
    <row r="23" spans="1:23" x14ac:dyDescent="0.25">
      <c r="A23" t="s">
        <v>35</v>
      </c>
      <c r="B23" s="5">
        <v>21</v>
      </c>
      <c r="C23" s="5">
        <v>563626</v>
      </c>
      <c r="D23" s="3">
        <v>14584</v>
      </c>
      <c r="E23" s="4">
        <v>53.81</v>
      </c>
      <c r="F23" s="5">
        <f>points*(population/1000)</f>
        <v>30328.715059999999</v>
      </c>
      <c r="G23" s="4">
        <v>0.2</v>
      </c>
      <c r="H23" s="4">
        <v>0.77</v>
      </c>
      <c r="I23" s="4">
        <f>1-(transportp+sportp)</f>
        <v>3.0000000000000027E-2</v>
      </c>
      <c r="J23" s="5">
        <f>miles*transportp</f>
        <v>2916.8</v>
      </c>
      <c r="K23" s="5">
        <f>miles*sportp</f>
        <v>11229.68</v>
      </c>
      <c r="L23" s="5">
        <f>miles*mountainp</f>
        <v>437.52000000000038</v>
      </c>
      <c r="M23">
        <v>17</v>
      </c>
      <c r="N23" s="1">
        <f>activeriders/riders</f>
        <v>0.80952380952380953</v>
      </c>
      <c r="O23">
        <v>21</v>
      </c>
      <c r="P23" s="1">
        <f>pulseriders/riders</f>
        <v>1</v>
      </c>
      <c r="Q23" s="2">
        <f>riders/population</f>
        <v>3.7258749596363545E-5</v>
      </c>
      <c r="R23" s="4">
        <f>miles/population</f>
        <v>2.5875314481588856E-2</v>
      </c>
      <c r="S23" s="5">
        <f>miles/riders</f>
        <v>694.47619047619048</v>
      </c>
      <c r="T23" s="5">
        <f>miles/activeriders</f>
        <v>857.88235294117646</v>
      </c>
      <c r="U23" s="11">
        <f>transportm/activeriders</f>
        <v>171.57647058823531</v>
      </c>
      <c r="V23" s="11">
        <f>sportm/activeriders</f>
        <v>660.56941176470593</v>
      </c>
      <c r="W23" s="5">
        <f>totalpoints/pulseriders</f>
        <v>1444.2245266666666</v>
      </c>
    </row>
    <row r="24" spans="1:23" x14ac:dyDescent="0.25">
      <c r="A24" t="s">
        <v>13</v>
      </c>
      <c r="B24" s="5">
        <v>887</v>
      </c>
      <c r="C24" s="5">
        <v>5303925</v>
      </c>
      <c r="D24" s="3">
        <v>484641</v>
      </c>
      <c r="E24" s="4">
        <v>185.19</v>
      </c>
      <c r="F24" s="5">
        <f>points*(population/1000)</f>
        <v>982233.87075</v>
      </c>
      <c r="G24" s="4">
        <v>0.39</v>
      </c>
      <c r="H24" s="4">
        <v>0.59</v>
      </c>
      <c r="I24" s="4">
        <f>1-(transportp+sportp)</f>
        <v>2.0000000000000018E-2</v>
      </c>
      <c r="J24" s="5">
        <f>miles*transportp</f>
        <v>189009.99000000002</v>
      </c>
      <c r="K24" s="5">
        <f>miles*sportp</f>
        <v>285938.19</v>
      </c>
      <c r="L24" s="5">
        <f>miles*mountainp</f>
        <v>9692.8200000000088</v>
      </c>
      <c r="M24">
        <v>610</v>
      </c>
      <c r="N24" s="1">
        <f>activeriders/riders</f>
        <v>0.6877113866967306</v>
      </c>
      <c r="O24">
        <v>692</v>
      </c>
      <c r="P24" s="1">
        <f>pulseriders/riders</f>
        <v>0.78015783540022543</v>
      </c>
      <c r="Q24" s="2">
        <f>riders/population</f>
        <v>1.6723464226963994E-4</v>
      </c>
      <c r="R24" s="4">
        <f>miles/population</f>
        <v>9.1374029610147206E-2</v>
      </c>
      <c r="S24" s="5">
        <f>miles/riders</f>
        <v>546.3821871476888</v>
      </c>
      <c r="T24" s="5">
        <f>miles/activeriders</f>
        <v>794.49344262295085</v>
      </c>
      <c r="U24" s="11">
        <f>transportm/activeriders</f>
        <v>309.85244262295083</v>
      </c>
      <c r="V24" s="11">
        <f>sportm/activeriders</f>
        <v>468.751131147541</v>
      </c>
      <c r="W24" s="5">
        <f>totalpoints/pulseriders</f>
        <v>1419.4131080202312</v>
      </c>
    </row>
    <row r="25" spans="1:23" x14ac:dyDescent="0.25">
      <c r="A25" t="s">
        <v>10</v>
      </c>
      <c r="B25" s="5">
        <v>612</v>
      </c>
      <c r="C25" s="5">
        <v>2763885</v>
      </c>
      <c r="D25" s="3">
        <v>312139</v>
      </c>
      <c r="E25" s="4">
        <v>262.68</v>
      </c>
      <c r="F25" s="5">
        <f>points*(population/1000)</f>
        <v>726017.31180000002</v>
      </c>
      <c r="G25" s="4">
        <v>0.38</v>
      </c>
      <c r="H25" s="4">
        <v>0.56000000000000005</v>
      </c>
      <c r="I25" s="4">
        <f>1-(transportp+sportp)</f>
        <v>5.9999999999999942E-2</v>
      </c>
      <c r="J25" s="5">
        <f>miles*transportp</f>
        <v>118612.82</v>
      </c>
      <c r="K25" s="5">
        <f>miles*sportp</f>
        <v>174797.84000000003</v>
      </c>
      <c r="L25" s="5">
        <f>miles*mountainp</f>
        <v>18728.339999999982</v>
      </c>
      <c r="M25">
        <v>453</v>
      </c>
      <c r="N25" s="1">
        <f>activeriders/riders</f>
        <v>0.74019607843137258</v>
      </c>
      <c r="O25">
        <v>514</v>
      </c>
      <c r="P25" s="1">
        <f>pulseriders/riders</f>
        <v>0.83986928104575165</v>
      </c>
      <c r="Q25" s="2">
        <f>riders/population</f>
        <v>2.2142744723459913E-4</v>
      </c>
      <c r="R25" s="4">
        <f>miles/population</f>
        <v>0.11293487247117735</v>
      </c>
      <c r="S25" s="5">
        <f>miles/riders</f>
        <v>510.031045751634</v>
      </c>
      <c r="T25" s="5">
        <f>miles/activeriders</f>
        <v>689.04856512141282</v>
      </c>
      <c r="U25" s="11">
        <f>transportm/activeriders</f>
        <v>261.8384547461369</v>
      </c>
      <c r="V25" s="11">
        <f>sportm/activeriders</f>
        <v>385.86719646799122</v>
      </c>
      <c r="W25" s="5">
        <f>totalpoints/pulseriders</f>
        <v>1412.4850424124513</v>
      </c>
    </row>
    <row r="26" spans="1:23" x14ac:dyDescent="0.25">
      <c r="A26" t="s">
        <v>51</v>
      </c>
      <c r="B26" s="5">
        <v>74</v>
      </c>
      <c r="C26" s="5">
        <v>4339367</v>
      </c>
      <c r="D26" s="3">
        <v>35726</v>
      </c>
      <c r="E26" s="4">
        <v>17.13</v>
      </c>
      <c r="F26" s="5">
        <f>points*(population/1000)</f>
        <v>74333.356709999993</v>
      </c>
      <c r="G26" s="4">
        <v>0.38</v>
      </c>
      <c r="H26" s="4">
        <v>0.59</v>
      </c>
      <c r="I26" s="4">
        <f>1-(transportp+sportp)</f>
        <v>3.0000000000000027E-2</v>
      </c>
      <c r="J26" s="5">
        <f>miles*transportp</f>
        <v>13575.880000000001</v>
      </c>
      <c r="K26" s="5">
        <f>miles*sportp</f>
        <v>21078.34</v>
      </c>
      <c r="L26" s="5">
        <f>miles*mountainp</f>
        <v>1071.7800000000009</v>
      </c>
      <c r="M26">
        <v>48</v>
      </c>
      <c r="N26" s="1">
        <f>activeriders/riders</f>
        <v>0.64864864864864868</v>
      </c>
      <c r="O26">
        <v>53</v>
      </c>
      <c r="P26" s="1">
        <f>pulseriders/riders</f>
        <v>0.71621621621621623</v>
      </c>
      <c r="Q26" s="2">
        <f>riders/population</f>
        <v>1.7053178493545256E-5</v>
      </c>
      <c r="R26" s="4">
        <f>miles/population</f>
        <v>8.2329980386540245E-3</v>
      </c>
      <c r="S26" s="5">
        <f>miles/riders</f>
        <v>482.7837837837838</v>
      </c>
      <c r="T26" s="5">
        <f>miles/activeriders</f>
        <v>744.29166666666663</v>
      </c>
      <c r="U26" s="11">
        <f>transportm/activeriders</f>
        <v>282.83083333333337</v>
      </c>
      <c r="V26" s="11">
        <f>sportm/activeriders</f>
        <v>439.13208333333336</v>
      </c>
      <c r="W26" s="5">
        <f>totalpoints/pulseriders</f>
        <v>1402.5161643396225</v>
      </c>
    </row>
    <row r="27" spans="1:23" x14ac:dyDescent="0.25">
      <c r="A27" t="s">
        <v>42</v>
      </c>
      <c r="B27" s="5">
        <v>286</v>
      </c>
      <c r="C27" s="5">
        <v>8791894</v>
      </c>
      <c r="D27" s="3">
        <v>152506</v>
      </c>
      <c r="E27" s="4">
        <v>33.119999999999997</v>
      </c>
      <c r="F27" s="5">
        <f>points*(population/1000)</f>
        <v>291187.52927999996</v>
      </c>
      <c r="G27" s="4">
        <v>0.28000000000000003</v>
      </c>
      <c r="H27" s="4">
        <v>0.7</v>
      </c>
      <c r="I27" s="4">
        <f>1-(transportp+sportp)</f>
        <v>2.0000000000000018E-2</v>
      </c>
      <c r="J27" s="5">
        <f>miles*transportp</f>
        <v>42701.680000000008</v>
      </c>
      <c r="K27" s="5">
        <f>miles*sportp</f>
        <v>106754.2</v>
      </c>
      <c r="L27" s="5">
        <f>miles*mountainp</f>
        <v>3050.1200000000026</v>
      </c>
      <c r="M27">
        <v>169</v>
      </c>
      <c r="N27" s="1">
        <f>activeriders/riders</f>
        <v>0.59090909090909094</v>
      </c>
      <c r="O27">
        <v>208</v>
      </c>
      <c r="P27" s="1">
        <f>pulseriders/riders</f>
        <v>0.72727272727272729</v>
      </c>
      <c r="Q27" s="2">
        <f>riders/population</f>
        <v>3.252996453323937E-5</v>
      </c>
      <c r="R27" s="4">
        <f>miles/population</f>
        <v>1.7346205493378331E-2</v>
      </c>
      <c r="S27" s="5">
        <f>miles/riders</f>
        <v>533.23776223776224</v>
      </c>
      <c r="T27" s="5">
        <f>miles/activeriders</f>
        <v>902.40236686390529</v>
      </c>
      <c r="U27" s="11">
        <f>transportm/activeriders</f>
        <v>252.67266272189354</v>
      </c>
      <c r="V27" s="11">
        <f>sportm/activeriders</f>
        <v>631.68165680473373</v>
      </c>
      <c r="W27" s="5">
        <f>totalpoints/pulseriders</f>
        <v>1399.9400446153845</v>
      </c>
    </row>
    <row r="28" spans="1:23" x14ac:dyDescent="0.25">
      <c r="A28" t="s">
        <v>46</v>
      </c>
      <c r="B28" s="5">
        <v>621</v>
      </c>
      <c r="C28" s="5">
        <v>25145561</v>
      </c>
      <c r="D28" s="3">
        <v>326892</v>
      </c>
      <c r="E28" s="4">
        <v>25.49</v>
      </c>
      <c r="F28" s="5">
        <f>points*(population/1000)</f>
        <v>640960.34988999995</v>
      </c>
      <c r="G28" s="4">
        <v>0.28000000000000003</v>
      </c>
      <c r="H28" s="4">
        <v>0.7</v>
      </c>
      <c r="I28" s="4">
        <f>1-(transportp+sportp)</f>
        <v>2.0000000000000018E-2</v>
      </c>
      <c r="J28" s="5">
        <f>miles*transportp</f>
        <v>91529.760000000009</v>
      </c>
      <c r="K28" s="5">
        <f>miles*sportp</f>
        <v>228824.4</v>
      </c>
      <c r="L28" s="5">
        <f>miles*mountainp</f>
        <v>6537.8400000000056</v>
      </c>
      <c r="M28">
        <v>399</v>
      </c>
      <c r="N28" s="1">
        <f>activeriders/riders</f>
        <v>0.64251207729468596</v>
      </c>
      <c r="O28">
        <v>459</v>
      </c>
      <c r="P28" s="1">
        <f>pulseriders/riders</f>
        <v>0.73913043478260865</v>
      </c>
      <c r="Q28" s="2">
        <f>riders/population</f>
        <v>2.4696207811788331E-5</v>
      </c>
      <c r="R28" s="4">
        <f>miles/population</f>
        <v>1.299998834784398E-2</v>
      </c>
      <c r="S28" s="5">
        <f>miles/riders</f>
        <v>526.39613526570054</v>
      </c>
      <c r="T28" s="5">
        <f>miles/activeriders</f>
        <v>819.27819548872185</v>
      </c>
      <c r="U28" s="11">
        <f>transportm/activeriders</f>
        <v>229.39789473684212</v>
      </c>
      <c r="V28" s="11">
        <f>sportm/activeriders</f>
        <v>573.49473684210523</v>
      </c>
      <c r="W28" s="5">
        <f>totalpoints/pulseriders</f>
        <v>1396.4277775381263</v>
      </c>
    </row>
    <row r="29" spans="1:23" x14ac:dyDescent="0.25">
      <c r="A29" t="s">
        <v>2</v>
      </c>
      <c r="B29" s="5">
        <v>7025</v>
      </c>
      <c r="C29" s="5">
        <v>5686986</v>
      </c>
      <c r="D29" s="3">
        <v>3564624</v>
      </c>
      <c r="E29" s="4">
        <v>1380.64</v>
      </c>
      <c r="F29" s="5">
        <f>points*(population/1000)</f>
        <v>7851680.3510400001</v>
      </c>
      <c r="G29" s="4">
        <v>0.42</v>
      </c>
      <c r="H29" s="4">
        <v>0.55000000000000004</v>
      </c>
      <c r="I29" s="4">
        <f>1-(transportp+sportp)</f>
        <v>3.0000000000000027E-2</v>
      </c>
      <c r="J29" s="5">
        <f>miles*transportp</f>
        <v>1497142.0799999998</v>
      </c>
      <c r="K29" s="5">
        <f>miles*sportp</f>
        <v>1960543.2000000002</v>
      </c>
      <c r="L29" s="5">
        <f>miles*mountainp</f>
        <v>106938.72000000009</v>
      </c>
      <c r="M29">
        <v>4735</v>
      </c>
      <c r="N29" s="1">
        <f>activeriders/riders</f>
        <v>0.67402135231316729</v>
      </c>
      <c r="O29">
        <v>5647</v>
      </c>
      <c r="P29" s="1">
        <f>pulseriders/riders</f>
        <v>0.80384341637010681</v>
      </c>
      <c r="Q29" s="2">
        <f>riders/population</f>
        <v>1.2352764715791457E-3</v>
      </c>
      <c r="R29" s="4">
        <f>miles/population</f>
        <v>0.62680372344858948</v>
      </c>
      <c r="S29" s="5">
        <f>miles/riders</f>
        <v>507.41978647686835</v>
      </c>
      <c r="T29" s="5">
        <f>miles/activeriders</f>
        <v>752.82449841605069</v>
      </c>
      <c r="U29" s="11">
        <f>transportm/activeriders</f>
        <v>316.18628933474128</v>
      </c>
      <c r="V29" s="11">
        <f>sportm/activeriders</f>
        <v>414.05347412882793</v>
      </c>
      <c r="W29" s="5">
        <f>totalpoints/pulseriders</f>
        <v>1390.4162123322119</v>
      </c>
    </row>
    <row r="30" spans="1:23" x14ac:dyDescent="0.25">
      <c r="A30" t="s">
        <v>44</v>
      </c>
      <c r="B30" s="5">
        <v>537</v>
      </c>
      <c r="C30" s="5">
        <v>19378102</v>
      </c>
      <c r="D30" s="3">
        <v>299747</v>
      </c>
      <c r="E30" s="4">
        <v>30.52</v>
      </c>
      <c r="F30" s="5">
        <f>points*(population/1000)</f>
        <v>591419.67303999991</v>
      </c>
      <c r="G30" s="4">
        <v>0.34</v>
      </c>
      <c r="H30" s="4">
        <v>0.62</v>
      </c>
      <c r="I30" s="4">
        <f>1-(transportp+sportp)</f>
        <v>4.0000000000000036E-2</v>
      </c>
      <c r="J30" s="5">
        <f>miles*transportp</f>
        <v>101913.98000000001</v>
      </c>
      <c r="K30" s="5">
        <f>miles*sportp</f>
        <v>185843.13999999998</v>
      </c>
      <c r="L30" s="5">
        <f>miles*mountainp</f>
        <v>11989.88000000001</v>
      </c>
      <c r="M30">
        <v>341</v>
      </c>
      <c r="N30" s="1">
        <f>activeriders/riders</f>
        <v>0.63500931098696467</v>
      </c>
      <c r="O30">
        <v>426</v>
      </c>
      <c r="P30" s="1">
        <f>pulseriders/riders</f>
        <v>0.79329608938547491</v>
      </c>
      <c r="Q30" s="2">
        <f>riders/population</f>
        <v>2.7711692300928128E-5</v>
      </c>
      <c r="R30" s="4">
        <f>miles/population</f>
        <v>1.5468336372674682E-2</v>
      </c>
      <c r="S30" s="5">
        <f>miles/riders</f>
        <v>558.18808193668531</v>
      </c>
      <c r="T30" s="5">
        <f>miles/activeriders</f>
        <v>879.02346041055716</v>
      </c>
      <c r="U30" s="11">
        <f>transportm/activeriders</f>
        <v>298.86797653958945</v>
      </c>
      <c r="V30" s="11">
        <f>sportm/activeriders</f>
        <v>544.99454545454546</v>
      </c>
      <c r="W30" s="5">
        <f>totalpoints/pulseriders</f>
        <v>1388.3090916431922</v>
      </c>
    </row>
    <row r="31" spans="1:23" x14ac:dyDescent="0.25">
      <c r="A31" t="s">
        <v>8</v>
      </c>
      <c r="B31" s="5">
        <v>1703</v>
      </c>
      <c r="C31" s="5">
        <v>5029196</v>
      </c>
      <c r="D31" s="3">
        <v>870308</v>
      </c>
      <c r="E31" s="4">
        <v>362.23</v>
      </c>
      <c r="F31" s="5">
        <f>points*(population/1000)</f>
        <v>1821725.66708</v>
      </c>
      <c r="G31" s="4">
        <v>0.4</v>
      </c>
      <c r="H31" s="4">
        <v>0.54</v>
      </c>
      <c r="I31" s="4">
        <f>1-(transportp+sportp)</f>
        <v>5.9999999999999942E-2</v>
      </c>
      <c r="J31" s="5">
        <f>miles*transportp</f>
        <v>348123.2</v>
      </c>
      <c r="K31" s="5">
        <f>miles*sportp</f>
        <v>469966.32</v>
      </c>
      <c r="L31" s="5">
        <f>miles*mountainp</f>
        <v>52218.479999999952</v>
      </c>
      <c r="M31">
        <v>1154</v>
      </c>
      <c r="N31" s="1">
        <f>activeriders/riders</f>
        <v>0.67762771579565473</v>
      </c>
      <c r="O31">
        <v>1340</v>
      </c>
      <c r="P31" s="1">
        <f>pulseriders/riders</f>
        <v>0.78684674104521435</v>
      </c>
      <c r="Q31" s="2">
        <f>riders/population</f>
        <v>3.3862271424696909E-4</v>
      </c>
      <c r="R31" s="4">
        <f>miles/population</f>
        <v>0.17305111990067598</v>
      </c>
      <c r="S31" s="5">
        <f>miles/riders</f>
        <v>511.0440399295361</v>
      </c>
      <c r="T31" s="5">
        <f>miles/activeriders</f>
        <v>754.16637781629117</v>
      </c>
      <c r="U31" s="11">
        <f>transportm/activeriders</f>
        <v>301.66655112651648</v>
      </c>
      <c r="V31" s="11">
        <f>sportm/activeriders</f>
        <v>407.24984402079724</v>
      </c>
      <c r="W31" s="5">
        <f>totalpoints/pulseriders</f>
        <v>1359.496766477612</v>
      </c>
    </row>
    <row r="32" spans="1:23" x14ac:dyDescent="0.25">
      <c r="A32" t="s">
        <v>18</v>
      </c>
      <c r="B32" s="5">
        <v>138</v>
      </c>
      <c r="C32" s="5">
        <v>1052567</v>
      </c>
      <c r="D32" s="3">
        <v>73244</v>
      </c>
      <c r="E32" s="4">
        <v>147.16999999999999</v>
      </c>
      <c r="F32" s="5">
        <f>points*(population/1000)</f>
        <v>154906.28538999998</v>
      </c>
      <c r="G32" s="4">
        <v>0.44</v>
      </c>
      <c r="H32" s="4">
        <v>0.55000000000000004</v>
      </c>
      <c r="I32" s="4">
        <f>1-(transportp+sportp)</f>
        <v>1.0000000000000009E-2</v>
      </c>
      <c r="J32" s="5">
        <f>miles*transportp</f>
        <v>32227.360000000001</v>
      </c>
      <c r="K32" s="5">
        <f>miles*sportp</f>
        <v>40284.200000000004</v>
      </c>
      <c r="L32" s="5">
        <f>miles*mountainp</f>
        <v>732.44000000000062</v>
      </c>
      <c r="M32">
        <v>95</v>
      </c>
      <c r="N32" s="1">
        <f>activeriders/riders</f>
        <v>0.68840579710144922</v>
      </c>
      <c r="O32">
        <v>114</v>
      </c>
      <c r="P32" s="1">
        <f>pulseriders/riders</f>
        <v>0.82608695652173914</v>
      </c>
      <c r="Q32" s="2">
        <f>riders/population</f>
        <v>1.3110804347846741E-4</v>
      </c>
      <c r="R32" s="4">
        <f>miles/population</f>
        <v>6.9586069105339612E-2</v>
      </c>
      <c r="S32" s="5">
        <f>miles/riders</f>
        <v>530.75362318840575</v>
      </c>
      <c r="T32" s="5">
        <f>miles/activeriders</f>
        <v>770.98947368421057</v>
      </c>
      <c r="U32" s="11">
        <f>transportm/activeriders</f>
        <v>339.23536842105261</v>
      </c>
      <c r="V32" s="11">
        <f>sportm/activeriders</f>
        <v>424.04421052631585</v>
      </c>
      <c r="W32" s="5">
        <f>totalpoints/pulseriders</f>
        <v>1358.8270648245611</v>
      </c>
    </row>
    <row r="33" spans="1:23" x14ac:dyDescent="0.25">
      <c r="A33" t="s">
        <v>11</v>
      </c>
      <c r="B33" s="5">
        <v>2854</v>
      </c>
      <c r="C33" s="5">
        <v>12702379</v>
      </c>
      <c r="D33" s="3">
        <v>1401458</v>
      </c>
      <c r="E33" s="4">
        <v>245.06</v>
      </c>
      <c r="F33" s="5">
        <f>points*(population/1000)</f>
        <v>3112844.99774</v>
      </c>
      <c r="G33" s="4">
        <v>0.49</v>
      </c>
      <c r="H33" s="4">
        <v>0.49</v>
      </c>
      <c r="I33" s="4">
        <f>1-(transportp+sportp)</f>
        <v>2.0000000000000018E-2</v>
      </c>
      <c r="J33" s="5">
        <f>miles*transportp</f>
        <v>686714.42</v>
      </c>
      <c r="K33" s="5">
        <f>miles*sportp</f>
        <v>686714.42</v>
      </c>
      <c r="L33" s="5">
        <f>miles*mountainp</f>
        <v>28029.160000000025</v>
      </c>
      <c r="M33">
        <v>1967</v>
      </c>
      <c r="N33" s="1">
        <f>activeriders/riders</f>
        <v>0.68920812894183603</v>
      </c>
      <c r="O33">
        <v>2309</v>
      </c>
      <c r="P33" s="1">
        <f>pulseriders/riders</f>
        <v>0.80903994393833212</v>
      </c>
      <c r="Q33" s="2">
        <f>riders/population</f>
        <v>2.2468232131949456E-4</v>
      </c>
      <c r="R33" s="4">
        <f>miles/population</f>
        <v>0.11033035622697134</v>
      </c>
      <c r="S33" s="5">
        <f>miles/riders</f>
        <v>491.05045550105115</v>
      </c>
      <c r="T33" s="5">
        <f>miles/activeriders</f>
        <v>712.48500254194209</v>
      </c>
      <c r="U33" s="11">
        <f>transportm/activeriders</f>
        <v>349.1176512455516</v>
      </c>
      <c r="V33" s="11">
        <f>sportm/activeriders</f>
        <v>349.1176512455516</v>
      </c>
      <c r="W33" s="5">
        <f>totalpoints/pulseriders</f>
        <v>1348.1355555391945</v>
      </c>
    </row>
    <row r="34" spans="1:23" x14ac:dyDescent="0.25">
      <c r="A34" t="s">
        <v>30</v>
      </c>
      <c r="B34" s="5">
        <v>246</v>
      </c>
      <c r="C34" s="5">
        <v>3831074</v>
      </c>
      <c r="D34" s="3">
        <v>106053</v>
      </c>
      <c r="E34" s="4">
        <v>66.38</v>
      </c>
      <c r="F34" s="5">
        <f>points*(population/1000)</f>
        <v>254306.69211999999</v>
      </c>
      <c r="G34" s="4">
        <v>0.76</v>
      </c>
      <c r="H34" s="4">
        <v>0.24</v>
      </c>
      <c r="I34" s="4">
        <f>1-(transportp+sportp)</f>
        <v>0</v>
      </c>
      <c r="J34" s="5">
        <f>miles*transportp</f>
        <v>80600.28</v>
      </c>
      <c r="K34" s="5">
        <f>miles*sportp</f>
        <v>25452.719999999998</v>
      </c>
      <c r="L34" s="5">
        <f>miles*mountainp</f>
        <v>0</v>
      </c>
      <c r="M34">
        <v>158</v>
      </c>
      <c r="N34" s="1">
        <f>activeriders/riders</f>
        <v>0.64227642276422769</v>
      </c>
      <c r="O34">
        <v>189</v>
      </c>
      <c r="P34" s="1">
        <f>pulseriders/riders</f>
        <v>0.76829268292682928</v>
      </c>
      <c r="Q34" s="2">
        <f>riders/population</f>
        <v>6.4211758895808336E-5</v>
      </c>
      <c r="R34" s="4">
        <f>miles/population</f>
        <v>2.7682315716167319E-2</v>
      </c>
      <c r="S34" s="5">
        <f>miles/riders</f>
        <v>431.10975609756099</v>
      </c>
      <c r="T34" s="5">
        <f>miles/activeriders</f>
        <v>671.22151898734182</v>
      </c>
      <c r="U34" s="11">
        <f>transportm/activeriders</f>
        <v>510.12835443037972</v>
      </c>
      <c r="V34" s="11">
        <f>sportm/activeriders</f>
        <v>161.09316455696202</v>
      </c>
      <c r="W34" s="5">
        <f>totalpoints/pulseriders</f>
        <v>1345.5380535449735</v>
      </c>
    </row>
    <row r="35" spans="1:23" x14ac:dyDescent="0.25">
      <c r="A35" t="s">
        <v>12</v>
      </c>
      <c r="B35" s="5">
        <v>2128</v>
      </c>
      <c r="C35" s="5">
        <v>11536504</v>
      </c>
      <c r="D35" s="3">
        <v>1112622</v>
      </c>
      <c r="E35" s="4">
        <v>198.45</v>
      </c>
      <c r="F35" s="5">
        <f>points*(population/1000)</f>
        <v>2289419.2187999999</v>
      </c>
      <c r="G35" s="4">
        <v>0.47</v>
      </c>
      <c r="H35" s="4">
        <v>0.52</v>
      </c>
      <c r="I35" s="4">
        <f>1-(transportp+sportp)</f>
        <v>1.0000000000000009E-2</v>
      </c>
      <c r="J35" s="5">
        <f>miles*transportp</f>
        <v>522932.33999999997</v>
      </c>
      <c r="K35" s="5">
        <f>miles*sportp</f>
        <v>578563.44000000006</v>
      </c>
      <c r="L35" s="5">
        <f>miles*mountainp</f>
        <v>11126.22000000001</v>
      </c>
      <c r="M35">
        <v>1447</v>
      </c>
      <c r="N35" s="1">
        <f>activeriders/riders</f>
        <v>0.67998120300751874</v>
      </c>
      <c r="O35">
        <v>1716</v>
      </c>
      <c r="P35" s="1">
        <f>pulseriders/riders</f>
        <v>0.80639097744360899</v>
      </c>
      <c r="Q35" s="2">
        <f>riders/population</f>
        <v>1.84457960574538E-4</v>
      </c>
      <c r="R35" s="4">
        <f>miles/population</f>
        <v>9.6443601978554339E-2</v>
      </c>
      <c r="S35" s="5">
        <f>miles/riders</f>
        <v>522.84868421052636</v>
      </c>
      <c r="T35" s="5">
        <f>miles/activeriders</f>
        <v>768.91637871458192</v>
      </c>
      <c r="U35" s="11">
        <f>transportm/activeriders</f>
        <v>361.39069799585349</v>
      </c>
      <c r="V35" s="11">
        <f>sportm/activeriders</f>
        <v>399.83651693158265</v>
      </c>
      <c r="W35" s="5">
        <f>totalpoints/pulseriders</f>
        <v>1334.1603839160839</v>
      </c>
    </row>
    <row r="36" spans="1:23" x14ac:dyDescent="0.25">
      <c r="A36" t="s">
        <v>7</v>
      </c>
      <c r="B36" s="5">
        <v>221</v>
      </c>
      <c r="C36" s="5">
        <v>601723</v>
      </c>
      <c r="D36" s="3">
        <v>88767</v>
      </c>
      <c r="E36" s="4">
        <v>387.23</v>
      </c>
      <c r="F36" s="5">
        <f>points*(population/1000)</f>
        <v>233005.19728999998</v>
      </c>
      <c r="G36" s="4">
        <v>0.62</v>
      </c>
      <c r="H36" s="4">
        <v>0.38</v>
      </c>
      <c r="I36" s="4">
        <f>1-(transportp+sportp)</f>
        <v>0</v>
      </c>
      <c r="J36" s="5">
        <f>miles*transportp</f>
        <v>55035.54</v>
      </c>
      <c r="K36" s="5">
        <f>miles*sportp</f>
        <v>33731.46</v>
      </c>
      <c r="L36" s="5">
        <f>miles*mountainp</f>
        <v>0</v>
      </c>
      <c r="M36">
        <v>150</v>
      </c>
      <c r="N36" s="1">
        <f>activeriders/riders</f>
        <v>0.67873303167420818</v>
      </c>
      <c r="O36">
        <v>176</v>
      </c>
      <c r="P36" s="1">
        <f>pulseriders/riders</f>
        <v>0.7963800904977375</v>
      </c>
      <c r="Q36" s="2">
        <f>riders/population</f>
        <v>3.6727863152979028E-4</v>
      </c>
      <c r="R36" s="4">
        <f>miles/population</f>
        <v>0.147521367805452</v>
      </c>
      <c r="S36" s="5">
        <f>miles/riders</f>
        <v>401.66063348416287</v>
      </c>
      <c r="T36" s="5">
        <f>miles/activeriders</f>
        <v>591.78</v>
      </c>
      <c r="U36" s="11">
        <f>transportm/activeriders</f>
        <v>366.90359999999998</v>
      </c>
      <c r="V36" s="11">
        <f>sportm/activeriders</f>
        <v>224.87639999999999</v>
      </c>
      <c r="W36" s="5">
        <f>totalpoints/pulseriders</f>
        <v>1323.8931664204545</v>
      </c>
    </row>
    <row r="37" spans="1:23" x14ac:dyDescent="0.25">
      <c r="A37" t="s">
        <v>27</v>
      </c>
      <c r="B37" s="5">
        <v>634</v>
      </c>
      <c r="C37" s="5">
        <v>9883640</v>
      </c>
      <c r="D37" s="3">
        <v>317005</v>
      </c>
      <c r="E37" s="4">
        <v>70.69</v>
      </c>
      <c r="F37" s="5">
        <f>points*(population/1000)</f>
        <v>698674.51159999997</v>
      </c>
      <c r="G37" s="4">
        <v>0.39</v>
      </c>
      <c r="H37" s="4">
        <v>0.54</v>
      </c>
      <c r="I37" s="4">
        <f>1-(transportp+sportp)</f>
        <v>6.9999999999999951E-2</v>
      </c>
      <c r="J37" s="5">
        <f>miles*transportp</f>
        <v>123631.95</v>
      </c>
      <c r="K37" s="5">
        <f>miles*sportp</f>
        <v>171182.7</v>
      </c>
      <c r="L37" s="5">
        <f>miles*mountainp</f>
        <v>22190.349999999984</v>
      </c>
      <c r="M37">
        <v>452</v>
      </c>
      <c r="N37" s="1">
        <f>activeriders/riders</f>
        <v>0.71293375394321767</v>
      </c>
      <c r="O37">
        <v>528</v>
      </c>
      <c r="P37" s="1">
        <f>pulseriders/riders</f>
        <v>0.83280757097791802</v>
      </c>
      <c r="Q37" s="2">
        <f>riders/population</f>
        <v>6.4146407598819868E-5</v>
      </c>
      <c r="R37" s="4">
        <f>miles/population</f>
        <v>3.2073709685905193E-2</v>
      </c>
      <c r="S37" s="5">
        <f>miles/riders</f>
        <v>500.00788643533122</v>
      </c>
      <c r="T37" s="5">
        <f>miles/activeriders</f>
        <v>701.33849557522126</v>
      </c>
      <c r="U37" s="11">
        <f>transportm/activeriders</f>
        <v>273.5220132743363</v>
      </c>
      <c r="V37" s="11">
        <f>sportm/activeriders</f>
        <v>378.72278761061949</v>
      </c>
      <c r="W37" s="5">
        <f>totalpoints/pulseriders</f>
        <v>1323.247181060606</v>
      </c>
    </row>
    <row r="38" spans="1:23" x14ac:dyDescent="0.25">
      <c r="A38" t="s">
        <v>14</v>
      </c>
      <c r="B38" s="5">
        <v>175</v>
      </c>
      <c r="C38" s="5">
        <v>989415</v>
      </c>
      <c r="D38" s="3">
        <v>63078</v>
      </c>
      <c r="E38" s="4">
        <v>176.84</v>
      </c>
      <c r="F38" s="5">
        <f>points*(population/1000)</f>
        <v>174968.14859999999</v>
      </c>
      <c r="G38" s="4">
        <v>0.56999999999999995</v>
      </c>
      <c r="H38" s="4">
        <v>0.37</v>
      </c>
      <c r="I38" s="4">
        <f>1-(transportp+sportp)</f>
        <v>6.0000000000000053E-2</v>
      </c>
      <c r="J38" s="5">
        <f>miles*transportp</f>
        <v>35954.46</v>
      </c>
      <c r="K38" s="5">
        <f>miles*sportp</f>
        <v>23338.86</v>
      </c>
      <c r="L38" s="5">
        <f>miles*mountainp</f>
        <v>3784.6800000000035</v>
      </c>
      <c r="M38">
        <v>118</v>
      </c>
      <c r="N38" s="1">
        <f>activeriders/riders</f>
        <v>0.67428571428571427</v>
      </c>
      <c r="O38">
        <v>136</v>
      </c>
      <c r="P38" s="1">
        <f>pulseriders/riders</f>
        <v>0.77714285714285714</v>
      </c>
      <c r="Q38" s="2">
        <f>riders/population</f>
        <v>1.7687219215394955E-4</v>
      </c>
      <c r="R38" s="4">
        <f>miles/population</f>
        <v>6.3752823638210457E-2</v>
      </c>
      <c r="S38" s="5">
        <f>miles/riders</f>
        <v>360.4457142857143</v>
      </c>
      <c r="T38" s="5">
        <f>miles/activeriders</f>
        <v>534.5593220338983</v>
      </c>
      <c r="U38" s="11">
        <f>transportm/activeriders</f>
        <v>304.69881355932205</v>
      </c>
      <c r="V38" s="11">
        <f>sportm/activeriders</f>
        <v>197.78694915254238</v>
      </c>
      <c r="W38" s="5">
        <f>totalpoints/pulseriders</f>
        <v>1286.5305044117647</v>
      </c>
    </row>
    <row r="39" spans="1:23" x14ac:dyDescent="0.25">
      <c r="A39" t="s">
        <v>45</v>
      </c>
      <c r="B39" s="5">
        <v>125</v>
      </c>
      <c r="C39" s="5">
        <v>3751351</v>
      </c>
      <c r="D39" s="3">
        <v>58447</v>
      </c>
      <c r="E39" s="4">
        <v>29.05</v>
      </c>
      <c r="F39" s="5">
        <f>points*(population/1000)</f>
        <v>108976.74655000001</v>
      </c>
      <c r="G39" s="4">
        <v>0.21</v>
      </c>
      <c r="H39" s="4">
        <v>0.79</v>
      </c>
      <c r="I39" s="4">
        <f>1-(transportp+sportp)</f>
        <v>0</v>
      </c>
      <c r="J39" s="5">
        <f>miles*transportp</f>
        <v>12273.869999999999</v>
      </c>
      <c r="K39" s="5">
        <f>miles*sportp</f>
        <v>46173.130000000005</v>
      </c>
      <c r="L39" s="5">
        <f>miles*mountainp</f>
        <v>0</v>
      </c>
      <c r="M39">
        <v>70</v>
      </c>
      <c r="N39" s="1">
        <f>activeriders/riders</f>
        <v>0.56000000000000005</v>
      </c>
      <c r="O39">
        <v>85</v>
      </c>
      <c r="P39" s="1">
        <f>pulseriders/riders</f>
        <v>0.68</v>
      </c>
      <c r="Q39" s="2">
        <f>riders/population</f>
        <v>3.3321328769288718E-5</v>
      </c>
      <c r="R39" s="4">
        <f>miles/population</f>
        <v>1.5580253620628941E-2</v>
      </c>
      <c r="S39" s="5">
        <f>miles/riders</f>
        <v>467.57600000000002</v>
      </c>
      <c r="T39" s="5">
        <f>miles/activeriders</f>
        <v>834.95714285714291</v>
      </c>
      <c r="U39" s="11">
        <f>transportm/activeriders</f>
        <v>175.34099999999998</v>
      </c>
      <c r="V39" s="11">
        <f>sportm/activeriders</f>
        <v>659.6161428571429</v>
      </c>
      <c r="W39" s="5">
        <f>totalpoints/pulseriders</f>
        <v>1282.0793711764707</v>
      </c>
    </row>
    <row r="40" spans="1:23" x14ac:dyDescent="0.25">
      <c r="A40" t="s">
        <v>17</v>
      </c>
      <c r="B40" s="5">
        <v>958</v>
      </c>
      <c r="C40" s="5">
        <v>6724540</v>
      </c>
      <c r="D40" s="3">
        <v>503711</v>
      </c>
      <c r="E40" s="4">
        <v>149.69999999999999</v>
      </c>
      <c r="F40" s="5">
        <f>points*(population/1000)</f>
        <v>1006663.6379999999</v>
      </c>
      <c r="G40" s="4">
        <v>0.54</v>
      </c>
      <c r="H40" s="4">
        <v>0.45</v>
      </c>
      <c r="I40" s="4">
        <f>1-(transportp+sportp)</f>
        <v>1.0000000000000009E-2</v>
      </c>
      <c r="J40" s="5">
        <f>miles*transportp</f>
        <v>272003.94</v>
      </c>
      <c r="K40" s="5">
        <f>miles*sportp</f>
        <v>226669.95</v>
      </c>
      <c r="L40" s="5">
        <f>miles*mountainp</f>
        <v>5037.1100000000042</v>
      </c>
      <c r="M40">
        <v>677</v>
      </c>
      <c r="N40" s="1">
        <f>activeriders/riders</f>
        <v>0.70668058455114824</v>
      </c>
      <c r="O40">
        <v>790</v>
      </c>
      <c r="P40" s="1">
        <f>pulseriders/riders</f>
        <v>0.82463465553235904</v>
      </c>
      <c r="Q40" s="2">
        <f>riders/population</f>
        <v>1.4246327629845312E-4</v>
      </c>
      <c r="R40" s="4">
        <f>miles/population</f>
        <v>7.4906387648820585E-2</v>
      </c>
      <c r="S40" s="5">
        <f>miles/riders</f>
        <v>525.794363256785</v>
      </c>
      <c r="T40" s="5">
        <f>miles/activeriders</f>
        <v>744.03397341211223</v>
      </c>
      <c r="U40" s="11">
        <f>transportm/activeriders</f>
        <v>401.77834564254061</v>
      </c>
      <c r="V40" s="11">
        <f>sportm/activeriders</f>
        <v>334.81528803545052</v>
      </c>
      <c r="W40" s="5">
        <f>totalpoints/pulseriders</f>
        <v>1274.2577696202532</v>
      </c>
    </row>
    <row r="41" spans="1:23" x14ac:dyDescent="0.25">
      <c r="A41" t="s">
        <v>31</v>
      </c>
      <c r="B41" s="5">
        <v>98</v>
      </c>
      <c r="C41" s="5">
        <v>1328361</v>
      </c>
      <c r="D41" s="3">
        <v>42114</v>
      </c>
      <c r="E41" s="4">
        <v>65.11</v>
      </c>
      <c r="F41" s="5">
        <f>points*(population/1000)</f>
        <v>86489.58471000001</v>
      </c>
      <c r="G41" s="4">
        <v>0.65</v>
      </c>
      <c r="H41" s="4">
        <v>0.33</v>
      </c>
      <c r="I41" s="4">
        <f>1-(transportp+sportp)</f>
        <v>2.0000000000000018E-2</v>
      </c>
      <c r="J41" s="5">
        <f>miles*transportp</f>
        <v>27374.100000000002</v>
      </c>
      <c r="K41" s="5">
        <f>miles*sportp</f>
        <v>13897.62</v>
      </c>
      <c r="L41" s="5">
        <f>miles*mountainp</f>
        <v>842.28000000000077</v>
      </c>
      <c r="M41">
        <v>60</v>
      </c>
      <c r="N41" s="1">
        <f>activeriders/riders</f>
        <v>0.61224489795918369</v>
      </c>
      <c r="O41">
        <v>70</v>
      </c>
      <c r="P41" s="1">
        <f>pulseriders/riders</f>
        <v>0.7142857142857143</v>
      </c>
      <c r="Q41" s="2">
        <f>riders/population</f>
        <v>7.3775125888218636E-5</v>
      </c>
      <c r="R41" s="4">
        <f>miles/population</f>
        <v>3.1703731139351425E-2</v>
      </c>
      <c r="S41" s="5">
        <f>miles/riders</f>
        <v>429.73469387755102</v>
      </c>
      <c r="T41" s="5">
        <f>miles/activeriders</f>
        <v>701.9</v>
      </c>
      <c r="U41" s="11">
        <f>transportm/activeriders</f>
        <v>456.23500000000001</v>
      </c>
      <c r="V41" s="11">
        <f>sportm/activeriders</f>
        <v>231.62700000000001</v>
      </c>
      <c r="W41" s="5">
        <f>totalpoints/pulseriders</f>
        <v>1235.5654958571431</v>
      </c>
    </row>
    <row r="42" spans="1:23" x14ac:dyDescent="0.25">
      <c r="A42" t="s">
        <v>54</v>
      </c>
      <c r="B42" s="5">
        <v>42</v>
      </c>
      <c r="C42" s="5">
        <v>4779736</v>
      </c>
      <c r="D42" s="3">
        <v>18081</v>
      </c>
      <c r="E42" s="4">
        <v>8</v>
      </c>
      <c r="F42" s="5">
        <f>points*(population/1000)</f>
        <v>38237.887999999999</v>
      </c>
      <c r="G42" s="4">
        <v>0.41</v>
      </c>
      <c r="H42" s="4">
        <v>0.56999999999999995</v>
      </c>
      <c r="I42" s="4">
        <f>1-(transportp+sportp)</f>
        <v>2.0000000000000018E-2</v>
      </c>
      <c r="J42" s="5">
        <f>miles*transportp</f>
        <v>7413.2099999999991</v>
      </c>
      <c r="K42" s="5">
        <f>miles*sportp</f>
        <v>10306.169999999998</v>
      </c>
      <c r="L42" s="5">
        <f>miles*mountainp</f>
        <v>361.62000000000035</v>
      </c>
      <c r="M42">
        <v>27</v>
      </c>
      <c r="N42" s="1">
        <f>activeriders/riders</f>
        <v>0.6428571428571429</v>
      </c>
      <c r="O42">
        <v>31</v>
      </c>
      <c r="P42" s="1">
        <f>pulseriders/riders</f>
        <v>0.73809523809523814</v>
      </c>
      <c r="Q42" s="2">
        <f>riders/population</f>
        <v>8.7870961910867044E-6</v>
      </c>
      <c r="R42" s="4">
        <f>miles/population</f>
        <v>3.7828449102628261E-3</v>
      </c>
      <c r="S42" s="5">
        <f>miles/riders</f>
        <v>430.5</v>
      </c>
      <c r="T42" s="5">
        <f>miles/activeriders</f>
        <v>669.66666666666663</v>
      </c>
      <c r="U42" s="11">
        <f>transportm/activeriders</f>
        <v>274.56333333333328</v>
      </c>
      <c r="V42" s="11">
        <f>sportm/activeriders</f>
        <v>381.70999999999992</v>
      </c>
      <c r="W42" s="5">
        <f>totalpoints/pulseriders</f>
        <v>1233.4802580645162</v>
      </c>
    </row>
    <row r="43" spans="1:23" x14ac:dyDescent="0.25">
      <c r="A43" t="s">
        <v>38</v>
      </c>
      <c r="B43" s="5">
        <v>1889</v>
      </c>
      <c r="C43" s="5">
        <v>37253956</v>
      </c>
      <c r="D43" s="3">
        <v>802340</v>
      </c>
      <c r="E43" s="4">
        <v>46.52</v>
      </c>
      <c r="F43" s="5">
        <f>points*(population/1000)</f>
        <v>1733054.03312</v>
      </c>
      <c r="G43" s="4">
        <v>0.45</v>
      </c>
      <c r="H43" s="4">
        <v>0.52</v>
      </c>
      <c r="I43" s="4">
        <f>1-(transportp+sportp)</f>
        <v>3.0000000000000027E-2</v>
      </c>
      <c r="J43" s="5">
        <f>miles*transportp</f>
        <v>361053</v>
      </c>
      <c r="K43" s="5">
        <f>miles*sportp</f>
        <v>417216.8</v>
      </c>
      <c r="L43" s="5">
        <f>miles*mountainp</f>
        <v>24070.200000000023</v>
      </c>
      <c r="M43">
        <v>1197</v>
      </c>
      <c r="N43" s="1">
        <f>activeriders/riders</f>
        <v>0.63366860772895717</v>
      </c>
      <c r="O43">
        <v>1454</v>
      </c>
      <c r="P43" s="1">
        <f>pulseriders/riders</f>
        <v>0.76971942826892537</v>
      </c>
      <c r="Q43" s="2">
        <f>riders/population</f>
        <v>5.0706024348125606E-5</v>
      </c>
      <c r="R43" s="4">
        <f>miles/population</f>
        <v>2.1537041596334093E-2</v>
      </c>
      <c r="S43" s="5">
        <f>miles/riders</f>
        <v>424.74325039703547</v>
      </c>
      <c r="T43" s="5">
        <f>miles/activeriders</f>
        <v>670.29239766081866</v>
      </c>
      <c r="U43" s="11">
        <f>transportm/activeriders</f>
        <v>301.63157894736844</v>
      </c>
      <c r="V43" s="11">
        <f>sportm/activeriders</f>
        <v>348.55204678362571</v>
      </c>
      <c r="W43" s="5">
        <f>totalpoints/pulseriders</f>
        <v>1191.9216183768913</v>
      </c>
    </row>
    <row r="44" spans="1:23" x14ac:dyDescent="0.25">
      <c r="A44" t="s">
        <v>0</v>
      </c>
      <c r="B44" s="5">
        <v>1434</v>
      </c>
      <c r="C44" s="5">
        <v>625741</v>
      </c>
      <c r="D44" s="3">
        <v>574757</v>
      </c>
      <c r="E44" s="4">
        <v>2125.27</v>
      </c>
      <c r="F44" s="5">
        <f>points*(population/1000)</f>
        <v>1329868.57507</v>
      </c>
      <c r="G44" s="4">
        <v>0.47</v>
      </c>
      <c r="H44" s="4">
        <v>0.49</v>
      </c>
      <c r="I44" s="4">
        <f>1-(transportp+sportp)</f>
        <v>4.0000000000000036E-2</v>
      </c>
      <c r="J44" s="5">
        <f>miles*transportp</f>
        <v>270135.78999999998</v>
      </c>
      <c r="K44" s="5">
        <f>miles*sportp</f>
        <v>281630.93</v>
      </c>
      <c r="L44" s="5">
        <f>miles*mountainp</f>
        <v>22990.280000000021</v>
      </c>
      <c r="M44">
        <v>917</v>
      </c>
      <c r="N44" s="1">
        <f>activeriders/riders</f>
        <v>0.63947001394700143</v>
      </c>
      <c r="O44">
        <v>1117</v>
      </c>
      <c r="P44" s="1">
        <f>pulseriders/riders</f>
        <v>0.77894002789400274</v>
      </c>
      <c r="Q44" s="2">
        <f>riders/population</f>
        <v>2.2916829806581317E-3</v>
      </c>
      <c r="R44" s="4">
        <f>miles/population</f>
        <v>0.91852220007958563</v>
      </c>
      <c r="S44" s="5">
        <f>miles/riders</f>
        <v>400.80683403068338</v>
      </c>
      <c r="T44" s="5">
        <f>miles/activeriders</f>
        <v>626.77971646673939</v>
      </c>
      <c r="U44" s="11">
        <f>transportm/activeriders</f>
        <v>294.58646673936749</v>
      </c>
      <c r="V44" s="11">
        <f>sportm/activeriders</f>
        <v>307.12206106870229</v>
      </c>
      <c r="W44" s="5">
        <f>totalpoints/pulseriders</f>
        <v>1190.5716876186214</v>
      </c>
    </row>
    <row r="45" spans="1:23" x14ac:dyDescent="0.25">
      <c r="A45" t="s">
        <v>52</v>
      </c>
      <c r="B45" s="5">
        <v>120</v>
      </c>
      <c r="C45" s="5">
        <v>6346105</v>
      </c>
      <c r="D45" s="3">
        <v>51873</v>
      </c>
      <c r="E45" s="4">
        <v>16.829999999999998</v>
      </c>
      <c r="F45" s="5">
        <f>points*(population/1000)</f>
        <v>106804.94714999998</v>
      </c>
      <c r="G45" s="4">
        <v>0.32</v>
      </c>
      <c r="H45" s="4">
        <v>0.67</v>
      </c>
      <c r="I45" s="4">
        <f>1-(transportp+sportp)</f>
        <v>1.0000000000000009E-2</v>
      </c>
      <c r="J45" s="5">
        <f>miles*transportp</f>
        <v>16599.36</v>
      </c>
      <c r="K45" s="5">
        <f>miles*sportp</f>
        <v>34754.910000000003</v>
      </c>
      <c r="L45" s="5">
        <f>miles*mountainp</f>
        <v>518.73000000000047</v>
      </c>
      <c r="M45">
        <v>77</v>
      </c>
      <c r="N45" s="1">
        <f>activeriders/riders</f>
        <v>0.64166666666666672</v>
      </c>
      <c r="O45">
        <v>90</v>
      </c>
      <c r="P45" s="1">
        <f>pulseriders/riders</f>
        <v>0.75</v>
      </c>
      <c r="Q45" s="2">
        <f>riders/population</f>
        <v>1.8909236452910879E-5</v>
      </c>
      <c r="R45" s="4">
        <f>miles/population</f>
        <v>8.1739901876820512E-3</v>
      </c>
      <c r="S45" s="5">
        <f>miles/riders</f>
        <v>432.27499999999998</v>
      </c>
      <c r="T45" s="5">
        <f>miles/activeriders</f>
        <v>673.67532467532465</v>
      </c>
      <c r="U45" s="11">
        <f>transportm/activeriders</f>
        <v>215.57610389610392</v>
      </c>
      <c r="V45" s="11">
        <f>sportm/activeriders</f>
        <v>451.36246753246758</v>
      </c>
      <c r="W45" s="5">
        <f>totalpoints/pulseriders</f>
        <v>1186.7216349999997</v>
      </c>
    </row>
    <row r="46" spans="1:23" x14ac:dyDescent="0.25">
      <c r="A46" t="s">
        <v>26</v>
      </c>
      <c r="B46" s="5">
        <v>152</v>
      </c>
      <c r="C46" s="5">
        <v>1360301</v>
      </c>
      <c r="D46" s="3">
        <v>58186</v>
      </c>
      <c r="E46" s="4">
        <v>90.62</v>
      </c>
      <c r="F46" s="5">
        <f>points*(population/1000)</f>
        <v>123270.47662</v>
      </c>
      <c r="G46" s="4">
        <v>0.37</v>
      </c>
      <c r="H46" s="4">
        <v>0.63</v>
      </c>
      <c r="I46" s="4">
        <f>1-(transportp+sportp)</f>
        <v>0</v>
      </c>
      <c r="J46" s="5">
        <f>miles*transportp</f>
        <v>21528.82</v>
      </c>
      <c r="K46" s="5">
        <f>miles*sportp</f>
        <v>36657.18</v>
      </c>
      <c r="L46" s="5">
        <f>miles*mountainp</f>
        <v>0</v>
      </c>
      <c r="M46">
        <v>86</v>
      </c>
      <c r="N46" s="1">
        <f>activeriders/riders</f>
        <v>0.56578947368421051</v>
      </c>
      <c r="O46">
        <v>105</v>
      </c>
      <c r="P46" s="1">
        <f>pulseriders/riders</f>
        <v>0.69078947368421051</v>
      </c>
      <c r="Q46" s="2">
        <f>riders/population</f>
        <v>1.1173997519666604E-4</v>
      </c>
      <c r="R46" s="4">
        <f>miles/population</f>
        <v>4.2774356557850064E-2</v>
      </c>
      <c r="S46" s="5">
        <f>miles/riders</f>
        <v>382.80263157894734</v>
      </c>
      <c r="T46" s="5">
        <f>miles/activeriders</f>
        <v>676.58139534883719</v>
      </c>
      <c r="U46" s="11">
        <f>transportm/activeriders</f>
        <v>250.33511627906975</v>
      </c>
      <c r="V46" s="11">
        <f>sportm/activeriders</f>
        <v>426.24627906976747</v>
      </c>
      <c r="W46" s="5">
        <f>totalpoints/pulseriders</f>
        <v>1174.0045392380953</v>
      </c>
    </row>
    <row r="47" spans="1:23" x14ac:dyDescent="0.25">
      <c r="A47" t="s">
        <v>36</v>
      </c>
      <c r="B47" s="5">
        <v>91</v>
      </c>
      <c r="C47" s="5">
        <v>1316470</v>
      </c>
      <c r="D47" s="3">
        <v>34412</v>
      </c>
      <c r="E47" s="4">
        <v>51.78</v>
      </c>
      <c r="F47" s="5">
        <f>points*(population/1000)</f>
        <v>68166.816600000006</v>
      </c>
      <c r="G47" s="4">
        <v>0.46</v>
      </c>
      <c r="H47" s="4">
        <v>0.52</v>
      </c>
      <c r="I47" s="4">
        <f>1-(transportp+sportp)</f>
        <v>2.0000000000000018E-2</v>
      </c>
      <c r="J47" s="5">
        <f>miles*transportp</f>
        <v>15829.52</v>
      </c>
      <c r="K47" s="5">
        <f>miles*sportp</f>
        <v>17894.240000000002</v>
      </c>
      <c r="L47" s="5">
        <f>miles*mountainp</f>
        <v>688.24000000000058</v>
      </c>
      <c r="M47">
        <v>49</v>
      </c>
      <c r="N47" s="1">
        <f>activeriders/riders</f>
        <v>0.53846153846153844</v>
      </c>
      <c r="O47">
        <v>59</v>
      </c>
      <c r="P47" s="1">
        <f>pulseriders/riders</f>
        <v>0.64835164835164838</v>
      </c>
      <c r="Q47" s="2">
        <f>riders/population</f>
        <v>6.9124248938449035E-5</v>
      </c>
      <c r="R47" s="4">
        <f>miles/population</f>
        <v>2.6139600598570418E-2</v>
      </c>
      <c r="S47" s="5">
        <f>miles/riders</f>
        <v>378.15384615384613</v>
      </c>
      <c r="T47" s="5">
        <f>miles/activeriders</f>
        <v>702.28571428571433</v>
      </c>
      <c r="U47" s="11">
        <f>transportm/activeriders</f>
        <v>323.05142857142857</v>
      </c>
      <c r="V47" s="11">
        <f>sportm/activeriders</f>
        <v>365.18857142857144</v>
      </c>
      <c r="W47" s="5">
        <f>totalpoints/pulseriders</f>
        <v>1155.3697728813561</v>
      </c>
    </row>
    <row r="48" spans="1:23" x14ac:dyDescent="0.25">
      <c r="A48" t="s">
        <v>22</v>
      </c>
      <c r="B48" s="5">
        <v>193</v>
      </c>
      <c r="C48" s="5">
        <v>1567582</v>
      </c>
      <c r="D48" s="3">
        <v>72459</v>
      </c>
      <c r="E48" s="4">
        <v>109.67</v>
      </c>
      <c r="F48" s="5">
        <f>points*(population/1000)</f>
        <v>171916.71794</v>
      </c>
      <c r="G48" s="4">
        <v>0.44</v>
      </c>
      <c r="H48" s="4">
        <v>0.47</v>
      </c>
      <c r="I48" s="4">
        <f>1-(transportp+sportp)</f>
        <v>9.000000000000008E-2</v>
      </c>
      <c r="J48" s="5">
        <f>miles*transportp</f>
        <v>31881.96</v>
      </c>
      <c r="K48" s="5">
        <f>miles*sportp</f>
        <v>34055.729999999996</v>
      </c>
      <c r="L48" s="5">
        <f>miles*mountainp</f>
        <v>6521.3100000000059</v>
      </c>
      <c r="M48">
        <v>122</v>
      </c>
      <c r="N48" s="1">
        <f>activeriders/riders</f>
        <v>0.63212435233160624</v>
      </c>
      <c r="O48">
        <v>149</v>
      </c>
      <c r="P48" s="1">
        <f>pulseriders/riders</f>
        <v>0.772020725388601</v>
      </c>
      <c r="Q48" s="2">
        <f>riders/population</f>
        <v>1.2311955610615585E-4</v>
      </c>
      <c r="R48" s="4">
        <f>miles/population</f>
        <v>4.6223419253346873E-2</v>
      </c>
      <c r="S48" s="5">
        <f>miles/riders</f>
        <v>375.43523316062175</v>
      </c>
      <c r="T48" s="5">
        <f>miles/activeriders</f>
        <v>593.92622950819668</v>
      </c>
      <c r="U48" s="11">
        <f>transportm/activeriders</f>
        <v>261.32754098360653</v>
      </c>
      <c r="V48" s="11">
        <f>sportm/activeriders</f>
        <v>279.14532786885241</v>
      </c>
      <c r="W48" s="5">
        <f>totalpoints/pulseriders</f>
        <v>1153.8034761073825</v>
      </c>
    </row>
    <row r="49" spans="1:23" x14ac:dyDescent="0.25">
      <c r="A49" t="s">
        <v>48</v>
      </c>
      <c r="B49" s="5">
        <v>79</v>
      </c>
      <c r="C49" s="5">
        <v>2967297</v>
      </c>
      <c r="D49" s="3">
        <v>36828</v>
      </c>
      <c r="E49" s="4">
        <v>21.59</v>
      </c>
      <c r="F49" s="5">
        <f>points*(population/1000)</f>
        <v>64063.942230000001</v>
      </c>
      <c r="G49" s="4">
        <v>0.24</v>
      </c>
      <c r="H49" s="4">
        <v>0.75</v>
      </c>
      <c r="I49" s="4">
        <f>1-(transportp+sportp)</f>
        <v>1.0000000000000009E-2</v>
      </c>
      <c r="J49" s="5">
        <f>miles*transportp</f>
        <v>8838.7199999999993</v>
      </c>
      <c r="K49" s="5">
        <f>miles*sportp</f>
        <v>27621</v>
      </c>
      <c r="L49" s="5">
        <f>miles*mountainp</f>
        <v>368.28000000000031</v>
      </c>
      <c r="M49">
        <v>49</v>
      </c>
      <c r="N49" s="1">
        <f>activeriders/riders</f>
        <v>0.620253164556962</v>
      </c>
      <c r="O49">
        <v>59</v>
      </c>
      <c r="P49" s="1">
        <f>pulseriders/riders</f>
        <v>0.74683544303797467</v>
      </c>
      <c r="Q49" s="2">
        <f>riders/population</f>
        <v>2.6623556725194681E-5</v>
      </c>
      <c r="R49" s="4">
        <f>miles/population</f>
        <v>1.2411295532600883E-2</v>
      </c>
      <c r="S49" s="5">
        <f>miles/riders</f>
        <v>466.17721518987344</v>
      </c>
      <c r="T49" s="5">
        <f>miles/activeriders</f>
        <v>751.59183673469386</v>
      </c>
      <c r="U49" s="11">
        <f>transportm/activeriders</f>
        <v>180.38204081632651</v>
      </c>
      <c r="V49" s="11">
        <f>sportm/activeriders</f>
        <v>563.69387755102036</v>
      </c>
      <c r="W49" s="5">
        <f>totalpoints/pulseriders</f>
        <v>1085.829529322034</v>
      </c>
    </row>
    <row r="50" spans="1:23" x14ac:dyDescent="0.25">
      <c r="A50" t="s">
        <v>20</v>
      </c>
      <c r="B50" s="5">
        <v>104</v>
      </c>
      <c r="C50" s="5">
        <v>710231</v>
      </c>
      <c r="D50" s="3">
        <v>32859</v>
      </c>
      <c r="E50" s="4">
        <v>116.9</v>
      </c>
      <c r="F50" s="5">
        <f>points*(population/1000)</f>
        <v>83026.003900000011</v>
      </c>
      <c r="G50" s="4">
        <v>0.55000000000000004</v>
      </c>
      <c r="H50" s="4">
        <v>0.4</v>
      </c>
      <c r="I50" s="4">
        <f>1-(transportp+sportp)</f>
        <v>4.9999999999999933E-2</v>
      </c>
      <c r="J50" s="5">
        <f>miles*transportp</f>
        <v>18072.45</v>
      </c>
      <c r="K50" s="5">
        <f>miles*sportp</f>
        <v>13143.6</v>
      </c>
      <c r="L50" s="5">
        <f>miles*mountainp</f>
        <v>1642.9499999999978</v>
      </c>
      <c r="M50">
        <v>66</v>
      </c>
      <c r="N50" s="1">
        <f>activeriders/riders</f>
        <v>0.63461538461538458</v>
      </c>
      <c r="O50">
        <v>78</v>
      </c>
      <c r="P50" s="1">
        <f>pulseriders/riders</f>
        <v>0.75</v>
      </c>
      <c r="Q50" s="2">
        <f>riders/population</f>
        <v>1.4643123152889695E-4</v>
      </c>
      <c r="R50" s="4">
        <f>miles/population</f>
        <v>4.6265229200077161E-2</v>
      </c>
      <c r="S50" s="5">
        <f>miles/riders</f>
        <v>315.95192307692309</v>
      </c>
      <c r="T50" s="5">
        <f>miles/activeriders</f>
        <v>497.86363636363637</v>
      </c>
      <c r="U50" s="11">
        <f>transportm/activeriders</f>
        <v>273.82499999999999</v>
      </c>
      <c r="V50" s="11">
        <f>sportm/activeriders</f>
        <v>199.14545454545456</v>
      </c>
      <c r="W50" s="5">
        <f>totalpoints/pulseriders</f>
        <v>1064.4359474358976</v>
      </c>
    </row>
    <row r="51" spans="1:23" x14ac:dyDescent="0.25">
      <c r="A51" t="s">
        <v>41</v>
      </c>
      <c r="B51" s="5">
        <v>145</v>
      </c>
      <c r="C51" s="5">
        <v>2915918</v>
      </c>
      <c r="D51" s="3">
        <v>53906</v>
      </c>
      <c r="E51" s="4">
        <v>38.39</v>
      </c>
      <c r="F51" s="5">
        <f>points*(population/1000)</f>
        <v>111942.09202000001</v>
      </c>
      <c r="G51" s="4">
        <v>0.27</v>
      </c>
      <c r="H51" s="4">
        <v>0.71</v>
      </c>
      <c r="I51" s="4">
        <f>1-(transportp+sportp)</f>
        <v>2.0000000000000018E-2</v>
      </c>
      <c r="J51" s="5">
        <f>miles*transportp</f>
        <v>14554.62</v>
      </c>
      <c r="K51" s="5">
        <f>miles*sportp</f>
        <v>38273.259999999995</v>
      </c>
      <c r="L51" s="5">
        <f>miles*mountainp</f>
        <v>1078.120000000001</v>
      </c>
      <c r="M51">
        <v>92</v>
      </c>
      <c r="N51" s="1">
        <f>activeriders/riders</f>
        <v>0.6344827586206897</v>
      </c>
      <c r="O51">
        <v>108</v>
      </c>
      <c r="P51" s="1">
        <f>pulseriders/riders</f>
        <v>0.7448275862068966</v>
      </c>
      <c r="Q51" s="2">
        <f>riders/population</f>
        <v>4.972704993761827E-5</v>
      </c>
      <c r="R51" s="4">
        <f>miles/population</f>
        <v>1.8486802440946557E-2</v>
      </c>
      <c r="S51" s="5">
        <f>miles/riders</f>
        <v>371.76551724137931</v>
      </c>
      <c r="T51" s="5">
        <f>miles/activeriders</f>
        <v>585.93478260869563</v>
      </c>
      <c r="U51" s="11">
        <f>transportm/activeriders</f>
        <v>158.20239130434783</v>
      </c>
      <c r="V51" s="11">
        <f>sportm/activeriders</f>
        <v>416.01369565217385</v>
      </c>
      <c r="W51" s="5">
        <f>totalpoints/pulseriders</f>
        <v>1036.5008520370372</v>
      </c>
    </row>
    <row r="52" spans="1:23" x14ac:dyDescent="0.25">
      <c r="A52" t="s">
        <v>53</v>
      </c>
      <c r="B52" s="5">
        <v>17</v>
      </c>
      <c r="C52" s="5">
        <v>672591</v>
      </c>
      <c r="D52" s="3">
        <v>5042</v>
      </c>
      <c r="E52" s="4">
        <v>15.99</v>
      </c>
      <c r="F52" s="5">
        <f>points*(population/1000)</f>
        <v>10754.730090000001</v>
      </c>
      <c r="G52" s="4">
        <v>0.05</v>
      </c>
      <c r="H52" s="4">
        <v>0.8</v>
      </c>
      <c r="I52" s="4">
        <f>1-(transportp+sportp)</f>
        <v>0.14999999999999991</v>
      </c>
      <c r="J52" s="5">
        <f>miles*transportp</f>
        <v>252.10000000000002</v>
      </c>
      <c r="K52" s="5">
        <f>miles*sportp</f>
        <v>4033.6000000000004</v>
      </c>
      <c r="L52" s="5">
        <f>miles*mountainp</f>
        <v>756.2999999999995</v>
      </c>
      <c r="M52">
        <v>9</v>
      </c>
      <c r="N52" s="1">
        <f>activeriders/riders</f>
        <v>0.52941176470588236</v>
      </c>
      <c r="O52">
        <v>13</v>
      </c>
      <c r="P52" s="1">
        <f>pulseriders/riders</f>
        <v>0.76470588235294112</v>
      </c>
      <c r="Q52" s="2">
        <f>riders/population</f>
        <v>2.5275390244591437E-5</v>
      </c>
      <c r="R52" s="4">
        <f>miles/population</f>
        <v>7.4963833890135311E-3</v>
      </c>
      <c r="S52" s="5">
        <f>miles/riders</f>
        <v>296.58823529411762</v>
      </c>
      <c r="T52" s="5">
        <f>miles/activeriders</f>
        <v>560.22222222222217</v>
      </c>
      <c r="U52" s="11">
        <f>transportm/activeriders</f>
        <v>28.011111111111113</v>
      </c>
      <c r="V52" s="11">
        <f>sportm/activeriders</f>
        <v>448.17777777777781</v>
      </c>
      <c r="W52" s="5">
        <f>totalpoints/pulseriders</f>
        <v>827.2869300000001</v>
      </c>
    </row>
  </sheetData>
  <sortState ref="A2:W52">
    <sortCondition descending="1" ref="W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2013 Challenge Period</vt:lpstr>
      <vt:lpstr>activeriders</vt:lpstr>
      <vt:lpstr>miles</vt:lpstr>
      <vt:lpstr>mountainm</vt:lpstr>
      <vt:lpstr>mountainp</vt:lpstr>
      <vt:lpstr>points</vt:lpstr>
      <vt:lpstr>population</vt:lpstr>
      <vt:lpstr>pulseriders</vt:lpstr>
      <vt:lpstr>riders</vt:lpstr>
      <vt:lpstr>sportm</vt:lpstr>
      <vt:lpstr>sportp</vt:lpstr>
      <vt:lpstr>totalpoints</vt:lpstr>
      <vt:lpstr>transportm</vt:lpstr>
      <vt:lpstr>transportp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lcw</dc:creator>
  <cp:lastModifiedBy>lcw</cp:lastModifiedBy>
  <dcterms:created xsi:type="dcterms:W3CDTF">2013-10-02T01:18:13Z</dcterms:created>
  <dcterms:modified xsi:type="dcterms:W3CDTF">2013-10-02T03:06:31Z</dcterms:modified>
</cp:coreProperties>
</file>